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2.xml" ContentType="application/vnd.openxmlformats-officedocument.drawingml.chart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 codeName="{AE6600E7-7A62-396C-DE95-9942FA9DD81E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micro.com\Shares\CMI\CMI-CBMS\Quality_TEMP\BU Procedure Revisions - In progress\TWO-YEAR PROCEDURE REVIEWS\2022 TWO-YEAR PROCEDURE REVIEWS\Sent to Brandon\"/>
    </mc:Choice>
  </mc:AlternateContent>
  <xr:revisionPtr revIDLastSave="0" documentId="13_ncr:1_{86FE66F8-A271-4A69-ACF5-47E378B745F2}" xr6:coauthVersionLast="47" xr6:coauthVersionMax="47" xr10:uidLastSave="{00000000-0000-0000-0000-000000000000}"/>
  <bookViews>
    <workbookView xWindow="29580" yWindow="780" windowWidth="26085" windowHeight="14445" tabRatio="767" xr2:uid="{00000000-000D-0000-FFFF-FFFF00000000}"/>
  </bookViews>
  <sheets>
    <sheet name="Cover Page" sheetId="1" r:id="rId1"/>
    <sheet name="DUT" sheetId="3" r:id="rId2"/>
    <sheet name="Build" sheetId="21" r:id="rId3"/>
    <sheet name="Revision History" sheetId="23" r:id="rId4"/>
    <sheet name="Probes" sheetId="22" state="hidden" r:id="rId5"/>
    <sheet name="Chart" sheetId="4" state="hidden" r:id="rId6"/>
  </sheets>
  <definedNames>
    <definedName name="_xlnm._FilterDatabase" localSheetId="0" hidden="1">'Cover Page'!$BI$28:$BI$28</definedName>
    <definedName name="_xlnm._FilterDatabase" localSheetId="1" hidden="1">DUT!$C$8:$S$18</definedName>
    <definedName name="CC_">0</definedName>
    <definedName name="CC_E">Probes!$E$46</definedName>
    <definedName name="CC_N">Probes!$C$46</definedName>
    <definedName name="CC_S">Probes!$D$46</definedName>
    <definedName name="CC_W">Probes!$F$46</definedName>
    <definedName name="Connection">"  "&amp;_xlfn.UNICHAR(7)&amp;_xlfn.UNICHAR(6)&amp;_xlfn.UNICHAR(6)&amp;_xlfn.UNICHAR(2)</definedName>
    <definedName name="DC_Vers">'Cover Page'!$BB$2</definedName>
    <definedName name="DD_CC_E">Probes!$E$47:$E$89</definedName>
    <definedName name="DD_CC_N">Probes!$C$47:$C$89</definedName>
    <definedName name="DD_CC_S">Probes!$D$47:$D$89</definedName>
    <definedName name="DD_CC_W">Probes!$F$47:$F$89</definedName>
    <definedName name="DD_EP">Probes!$E$37:$E$39</definedName>
    <definedName name="DD_NP">Probes!$C$37:$C$39</definedName>
    <definedName name="DD_SP">Probes!$D$37:$D$39</definedName>
    <definedName name="DD_WP">Probes!$F$37:$F$39</definedName>
    <definedName name="DesCap">'Cover Page'!$BB$3</definedName>
    <definedName name="Gnd">_xlfn.UNICHAR(9777)</definedName>
    <definedName name="I_ACPQ">Probes!$G$3</definedName>
    <definedName name="I_DCQ">Probes!$I$3</definedName>
    <definedName name="I_DCWEDGE">Probes!$H$3</definedName>
    <definedName name="I_DUALOBLIQUE">Probes!$J$3</definedName>
    <definedName name="I_HFWEDGE">Probes!$K$3</definedName>
    <definedName name="I_MULTIZ">Probes!$L$3</definedName>
    <definedName name="I_NA">Probes!$N$3</definedName>
    <definedName name="I_WPH">Probes!$M$3</definedName>
    <definedName name="Min_Pad_Siz">DUT!$BA$16</definedName>
    <definedName name="padMetal">DUT!$D$3</definedName>
    <definedName name="Picture">INDIRECT(Build!$BK$3)</definedName>
    <definedName name="tempMax">DUT!$G$9</definedName>
    <definedName name="tempMin">DUT!$G$8</definedName>
    <definedName name="X_DC">OFFSET(Chart!$E$4,Chart!$BG$14+Chart!$BH$14,0,Chart!$BF$14,1)</definedName>
    <definedName name="X_GND">OFFSET(Chart!$E$4,Chart!$BG$15+Chart!$BH$15,0,Chart!$BF$15,1)</definedName>
    <definedName name="X_P">OFFSET(Chart!$E$4,Chart!$BG$16+Chart!$BH$16,0,Chart!$BF$16,1)</definedName>
    <definedName name="X_RF">OFFSET(Chart!$E$4,Chart!$BG$17+Chart!$BH$17,0,Chart!$BF$17,1)</definedName>
    <definedName name="X_RFGnD">OFFSET(Chart!$E$4,Chart!$BG$18+Chart!$BH$18,0,Chart!$BF$18,1)</definedName>
    <definedName name="X_X">OFFSET(Chart!$E$4,Chart!$BG$19+Chart!$BH$19,0,Chart!$BF$19,1)</definedName>
    <definedName name="Y_DC">OFFSET(Chart!$F$4,Chart!$BG$14+Chart!$BH$14,0,Chart!$BF$14,1)</definedName>
    <definedName name="Y_GND">OFFSET(Chart!$F$4,Chart!$BG$15+Chart!$BH$15,0,Chart!$BF$15,1)</definedName>
    <definedName name="Y_P">OFFSET(Chart!$F$4,Chart!$BG$16+Chart!$BH$16,0,Chart!$BF$16,1)</definedName>
    <definedName name="Y_RF">OFFSET(Chart!$F$4,Chart!$BG$17+Chart!$BH$17,0,Chart!$BF$17,1)</definedName>
    <definedName name="Y_RFGnd">OFFSET(Chart!$F$4,Chart!$BG$18+Chart!$BH$18,0,Chart!$BF$18,1)</definedName>
    <definedName name="Y_X">OFFSET(Chart!$F$4,Chart!$BG$19+Chart!$BH$19,0,Chart!$BF$19,1)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A16" i="3" l="1"/>
  <c r="F204" i="4" l="1"/>
  <c r="E204" i="4"/>
  <c r="B51" i="21" l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Y5" i="21"/>
  <c r="T10" i="3"/>
  <c r="T9" i="3"/>
  <c r="T8" i="3"/>
  <c r="T7" i="3"/>
  <c r="BD9" i="3" l="1"/>
  <c r="F5" i="3" l="1"/>
  <c r="BC7" i="3"/>
  <c r="BC8" i="3"/>
  <c r="BD7" i="3"/>
  <c r="BC9" i="3"/>
  <c r="BD6" i="3"/>
  <c r="BD3" i="3"/>
  <c r="BC3" i="3"/>
  <c r="BD4" i="3"/>
  <c r="BC4" i="3"/>
  <c r="BD5" i="3"/>
  <c r="BC5" i="3"/>
  <c r="BD10" i="3"/>
  <c r="BC10" i="3"/>
  <c r="BD8" i="3"/>
  <c r="BC6" i="3"/>
  <c r="E1" i="21"/>
  <c r="BC2" i="3" l="1"/>
  <c r="Y8" i="21" s="1"/>
  <c r="BD2" i="3"/>
  <c r="Y7" i="21" s="1"/>
  <c r="BK3" i="21"/>
  <c r="U7" i="21"/>
  <c r="I6" i="4"/>
  <c r="I8" i="4" s="1"/>
  <c r="H7" i="4" l="1"/>
  <c r="I7" i="4"/>
  <c r="H8" i="4"/>
  <c r="CH5" i="21" l="1"/>
  <c r="CH8" i="21" s="1"/>
  <c r="CH11" i="21" s="1"/>
  <c r="CH14" i="21" s="1"/>
  <c r="CH17" i="21" s="1"/>
  <c r="CH20" i="21" s="1"/>
  <c r="CH23" i="21" l="1"/>
  <c r="CH26" i="21" l="1"/>
  <c r="CH29" i="21" l="1"/>
  <c r="CH32" i="21" l="1"/>
  <c r="CH35" i="21" l="1"/>
  <c r="CH38" i="21" l="1"/>
  <c r="CH41" i="21" l="1"/>
  <c r="CH44" i="21" l="1"/>
  <c r="CH47" i="21" l="1"/>
  <c r="CH50" i="21" l="1"/>
  <c r="CH53" i="21" l="1"/>
  <c r="CH56" i="21" l="1"/>
  <c r="CH59" i="21" l="1"/>
  <c r="CH62" i="21" l="1"/>
  <c r="CH65" i="21" l="1"/>
  <c r="CH68" i="21" l="1"/>
  <c r="CH71" i="21" l="1"/>
  <c r="CH74" i="21" l="1"/>
  <c r="CH77" i="21" l="1"/>
  <c r="CH80" i="21" l="1"/>
  <c r="CH83" i="21" l="1"/>
  <c r="CH86" i="21" l="1"/>
  <c r="CH89" i="21" l="1"/>
  <c r="CH92" i="21" l="1"/>
  <c r="AW1" i="4" l="1"/>
  <c r="AV1" i="4"/>
  <c r="AM1" i="4"/>
  <c r="AL1" i="4"/>
  <c r="AC1" i="4"/>
  <c r="AB1" i="4"/>
  <c r="S1" i="4"/>
  <c r="R1" i="4"/>
  <c r="AU5" i="4"/>
  <c r="AU8" i="4" s="1"/>
  <c r="AU11" i="4" s="1"/>
  <c r="AU14" i="4" s="1"/>
  <c r="AU17" i="4" s="1"/>
  <c r="AU20" i="4" s="1"/>
  <c r="AU23" i="4" s="1"/>
  <c r="AK5" i="4"/>
  <c r="AK8" i="4" s="1"/>
  <c r="AN4" i="4"/>
  <c r="AD4" i="4"/>
  <c r="AE4" i="4" s="1"/>
  <c r="AP1" i="4"/>
  <c r="AO1" i="4"/>
  <c r="AQ4" i="4" s="1"/>
  <c r="AQ5" i="4" s="1"/>
  <c r="AQ6" i="4" s="1"/>
  <c r="AQ7" i="4" s="1"/>
  <c r="AQ8" i="4" s="1"/>
  <c r="AQ9" i="4" s="1"/>
  <c r="AQ10" i="4" s="1"/>
  <c r="AF1" i="4"/>
  <c r="AE1" i="4"/>
  <c r="AG4" i="4" s="1"/>
  <c r="AG5" i="4" s="1"/>
  <c r="AG6" i="4" s="1"/>
  <c r="AG7" i="4" s="1"/>
  <c r="AG8" i="4" s="1"/>
  <c r="AA8" i="4"/>
  <c r="AA11" i="4" s="1"/>
  <c r="AA14" i="4" s="1"/>
  <c r="AA17" i="4" s="1"/>
  <c r="AA20" i="4" s="1"/>
  <c r="AA23" i="4" s="1"/>
  <c r="AA26" i="4" s="1"/>
  <c r="AA29" i="4" s="1"/>
  <c r="AA32" i="4" s="1"/>
  <c r="AA35" i="4" s="1"/>
  <c r="AA38" i="4" s="1"/>
  <c r="AA41" i="4" s="1"/>
  <c r="AA44" i="4" s="1"/>
  <c r="AA47" i="4" s="1"/>
  <c r="AA50" i="4" s="1"/>
  <c r="AA53" i="4" s="1"/>
  <c r="AA56" i="4" s="1"/>
  <c r="AA59" i="4" s="1"/>
  <c r="AA62" i="4" s="1"/>
  <c r="AA65" i="4" s="1"/>
  <c r="AA68" i="4" s="1"/>
  <c r="AA71" i="4" s="1"/>
  <c r="AA74" i="4" s="1"/>
  <c r="AA77" i="4" s="1"/>
  <c r="AA80" i="4" s="1"/>
  <c r="AA83" i="4" s="1"/>
  <c r="AA86" i="4" s="1"/>
  <c r="AA89" i="4" s="1"/>
  <c r="AA92" i="4" s="1"/>
  <c r="AA5" i="4"/>
  <c r="T4" i="4"/>
  <c r="T5" i="4" s="1"/>
  <c r="U5" i="4" s="1"/>
  <c r="V1" i="4"/>
  <c r="U1" i="4"/>
  <c r="K1" i="4"/>
  <c r="W4" i="4" l="1"/>
  <c r="W5" i="4" s="1"/>
  <c r="W6" i="4" s="1"/>
  <c r="W7" i="4" s="1"/>
  <c r="W8" i="4" s="1"/>
  <c r="W9" i="4" s="1"/>
  <c r="W10" i="4" s="1"/>
  <c r="W11" i="4" s="1"/>
  <c r="W12" i="4" s="1"/>
  <c r="W13" i="4" s="1"/>
  <c r="W14" i="4" s="1"/>
  <c r="W15" i="4" s="1"/>
  <c r="W16" i="4" s="1"/>
  <c r="W17" i="4" s="1"/>
  <c r="W18" i="4" s="1"/>
  <c r="W19" i="4" s="1"/>
  <c r="W20" i="4" s="1"/>
  <c r="W21" i="4" s="1"/>
  <c r="W22" i="4" s="1"/>
  <c r="W23" i="4" s="1"/>
  <c r="W24" i="4" s="1"/>
  <c r="W25" i="4" s="1"/>
  <c r="W26" i="4" s="1"/>
  <c r="W27" i="4" s="1"/>
  <c r="W28" i="4" s="1"/>
  <c r="W29" i="4" s="1"/>
  <c r="W30" i="4" s="1"/>
  <c r="W31" i="4" s="1"/>
  <c r="W32" i="4" s="1"/>
  <c r="W33" i="4" s="1"/>
  <c r="W34" i="4" s="1"/>
  <c r="W35" i="4" s="1"/>
  <c r="W36" i="4" s="1"/>
  <c r="W37" i="4" s="1"/>
  <c r="W38" i="4" s="1"/>
  <c r="W39" i="4" s="1"/>
  <c r="W40" i="4" s="1"/>
  <c r="W41" i="4" s="1"/>
  <c r="W42" i="4" s="1"/>
  <c r="W43" i="4" s="1"/>
  <c r="W44" i="4" s="1"/>
  <c r="W45" i="4" s="1"/>
  <c r="W46" i="4" s="1"/>
  <c r="W47" i="4" s="1"/>
  <c r="W48" i="4" s="1"/>
  <c r="W49" i="4" s="1"/>
  <c r="W50" i="4" s="1"/>
  <c r="W51" i="4" s="1"/>
  <c r="W52" i="4" s="1"/>
  <c r="W53" i="4" s="1"/>
  <c r="X53" i="4" s="1"/>
  <c r="AG39" i="3"/>
  <c r="AD5" i="4"/>
  <c r="AF5" i="4" s="1"/>
  <c r="AQ11" i="4"/>
  <c r="AQ12" i="4" s="1"/>
  <c r="AQ13" i="4" s="1"/>
  <c r="AQ14" i="4" s="1"/>
  <c r="AQ15" i="4" s="1"/>
  <c r="AG9" i="4"/>
  <c r="AK11" i="4"/>
  <c r="AU26" i="4"/>
  <c r="AN5" i="4"/>
  <c r="AO4" i="4"/>
  <c r="AP4" i="4"/>
  <c r="AF4" i="4"/>
  <c r="U4" i="4"/>
  <c r="V4" i="4"/>
  <c r="T6" i="4"/>
  <c r="V5" i="4"/>
  <c r="Q5" i="4"/>
  <c r="Q8" i="4" s="1"/>
  <c r="Q11" i="4" s="1"/>
  <c r="Q14" i="4" s="1"/>
  <c r="AD6" i="4" l="1"/>
  <c r="AF6" i="4" s="1"/>
  <c r="AE5" i="4"/>
  <c r="AG10" i="4"/>
  <c r="AK14" i="4"/>
  <c r="AN6" i="4"/>
  <c r="AP5" i="4"/>
  <c r="AO5" i="4"/>
  <c r="AU29" i="4"/>
  <c r="AQ16" i="4"/>
  <c r="X42" i="4"/>
  <c r="Z42" i="4" s="1"/>
  <c r="X35" i="4"/>
  <c r="Y35" i="4" s="1"/>
  <c r="X50" i="4"/>
  <c r="Y50" i="4" s="1"/>
  <c r="X27" i="4"/>
  <c r="Z27" i="4" s="1"/>
  <c r="AC74" i="4" s="1"/>
  <c r="X24" i="4"/>
  <c r="Y24" i="4" s="1"/>
  <c r="X31" i="4"/>
  <c r="Y31" i="4" s="1"/>
  <c r="X33" i="4"/>
  <c r="Y33" i="4" s="1"/>
  <c r="X29" i="4"/>
  <c r="Z29" i="4" s="1"/>
  <c r="AC80" i="4" s="1"/>
  <c r="X25" i="4"/>
  <c r="Y25" i="4" s="1"/>
  <c r="X39" i="4"/>
  <c r="Y39" i="4" s="1"/>
  <c r="X22" i="4"/>
  <c r="Z22" i="4" s="1"/>
  <c r="AC59" i="4" s="1"/>
  <c r="X32" i="4"/>
  <c r="Y32" i="4" s="1"/>
  <c r="X40" i="4"/>
  <c r="Z40" i="4" s="1"/>
  <c r="Y53" i="4"/>
  <c r="Z53" i="4"/>
  <c r="X48" i="4"/>
  <c r="X45" i="4"/>
  <c r="X41" i="4"/>
  <c r="X28" i="4"/>
  <c r="X51" i="4"/>
  <c r="X30" i="4"/>
  <c r="X23" i="4"/>
  <c r="X49" i="4"/>
  <c r="X36" i="4"/>
  <c r="X47" i="4"/>
  <c r="U6" i="4"/>
  <c r="T7" i="4"/>
  <c r="V6" i="4"/>
  <c r="X26" i="4"/>
  <c r="X44" i="4"/>
  <c r="X43" i="4"/>
  <c r="X38" i="4"/>
  <c r="X46" i="4"/>
  <c r="X37" i="4"/>
  <c r="X34" i="4"/>
  <c r="X52" i="4"/>
  <c r="X21" i="4"/>
  <c r="Q17" i="4"/>
  <c r="J4" i="4"/>
  <c r="J5" i="4" s="1"/>
  <c r="J6" i="4" s="1"/>
  <c r="L1" i="4"/>
  <c r="J7" i="4" l="1"/>
  <c r="J8" i="4" s="1"/>
  <c r="J9" i="4" s="1"/>
  <c r="J10" i="4" s="1"/>
  <c r="J11" i="4" s="1"/>
  <c r="J12" i="4" s="1"/>
  <c r="J13" i="4" s="1"/>
  <c r="J14" i="4" s="1"/>
  <c r="J15" i="4" s="1"/>
  <c r="J16" i="4" s="1"/>
  <c r="J17" i="4" s="1"/>
  <c r="J18" i="4" s="1"/>
  <c r="J19" i="4" s="1"/>
  <c r="J20" i="4" s="1"/>
  <c r="J21" i="4" s="1"/>
  <c r="J22" i="4" s="1"/>
  <c r="J23" i="4" s="1"/>
  <c r="J24" i="4" s="1"/>
  <c r="J25" i="4" s="1"/>
  <c r="J26" i="4" s="1"/>
  <c r="J27" i="4" s="1"/>
  <c r="J28" i="4" s="1"/>
  <c r="J29" i="4" s="1"/>
  <c r="J30" i="4" s="1"/>
  <c r="J31" i="4" s="1"/>
  <c r="J32" i="4" s="1"/>
  <c r="J33" i="4" s="1"/>
  <c r="J34" i="4" s="1"/>
  <c r="J35" i="4" s="1"/>
  <c r="J36" i="4" s="1"/>
  <c r="J37" i="4" s="1"/>
  <c r="J38" i="4" s="1"/>
  <c r="J39" i="4" s="1"/>
  <c r="J40" i="4" s="1"/>
  <c r="J41" i="4" s="1"/>
  <c r="J42" i="4" s="1"/>
  <c r="J43" i="4" s="1"/>
  <c r="J44" i="4" s="1"/>
  <c r="J45" i="4" s="1"/>
  <c r="J46" i="4" s="1"/>
  <c r="J47" i="4" s="1"/>
  <c r="J48" i="4" s="1"/>
  <c r="J49" i="4" s="1"/>
  <c r="J50" i="4" s="1"/>
  <c r="J51" i="4" s="1"/>
  <c r="J52" i="4" s="1"/>
  <c r="J53" i="4" s="1"/>
  <c r="L53" i="4" s="1"/>
  <c r="AE6" i="4"/>
  <c r="AD7" i="4"/>
  <c r="AD8" i="4" s="1"/>
  <c r="AN7" i="4"/>
  <c r="AP6" i="4"/>
  <c r="AO6" i="4"/>
  <c r="AG11" i="4"/>
  <c r="AK17" i="4"/>
  <c r="AQ17" i="4"/>
  <c r="AU32" i="4"/>
  <c r="Z33" i="4"/>
  <c r="AC92" i="4" s="1"/>
  <c r="Y27" i="4"/>
  <c r="Z50" i="4"/>
  <c r="Z25" i="4"/>
  <c r="AC68" i="4" s="1"/>
  <c r="Y22" i="4"/>
  <c r="Z39" i="4"/>
  <c r="Z35" i="4"/>
  <c r="Y40" i="4"/>
  <c r="Z24" i="4"/>
  <c r="AC65" i="4" s="1"/>
  <c r="Y29" i="4"/>
  <c r="Z32" i="4"/>
  <c r="AC89" i="4" s="1"/>
  <c r="Y42" i="4"/>
  <c r="Z31" i="4"/>
  <c r="AC86" i="4" s="1"/>
  <c r="Z21" i="4"/>
  <c r="AC56" i="4" s="1"/>
  <c r="Y21" i="4"/>
  <c r="Y23" i="4"/>
  <c r="Z23" i="4"/>
  <c r="AC62" i="4" s="1"/>
  <c r="Z30" i="4"/>
  <c r="AC83" i="4" s="1"/>
  <c r="Y30" i="4"/>
  <c r="Z34" i="4"/>
  <c r="Y34" i="4"/>
  <c r="Y47" i="4"/>
  <c r="Z47" i="4"/>
  <c r="Z51" i="4"/>
  <c r="Y51" i="4"/>
  <c r="Z37" i="4"/>
  <c r="Y37" i="4"/>
  <c r="Z28" i="4"/>
  <c r="AC77" i="4" s="1"/>
  <c r="Y28" i="4"/>
  <c r="Z46" i="4"/>
  <c r="Y46" i="4"/>
  <c r="Z44" i="4"/>
  <c r="Y44" i="4"/>
  <c r="Y41" i="4"/>
  <c r="Z41" i="4"/>
  <c r="Z52" i="4"/>
  <c r="Y52" i="4"/>
  <c r="Z38" i="4"/>
  <c r="Y38" i="4"/>
  <c r="Y36" i="4"/>
  <c r="Z36" i="4"/>
  <c r="Z45" i="4"/>
  <c r="Y45" i="4"/>
  <c r="V7" i="4"/>
  <c r="T8" i="4"/>
  <c r="U7" i="4"/>
  <c r="Z43" i="4"/>
  <c r="Y43" i="4"/>
  <c r="Z26" i="4"/>
  <c r="AC71" i="4" s="1"/>
  <c r="Y26" i="4"/>
  <c r="Y49" i="4"/>
  <c r="Z49" i="4"/>
  <c r="Z48" i="4"/>
  <c r="Y48" i="4"/>
  <c r="M4" i="4"/>
  <c r="M5" i="4" s="1"/>
  <c r="Q20" i="4"/>
  <c r="K5" i="4"/>
  <c r="K6" i="4"/>
  <c r="L6" i="4"/>
  <c r="L5" i="4"/>
  <c r="L4" i="4"/>
  <c r="K4" i="4"/>
  <c r="BK1" i="21"/>
  <c r="K8" i="4" l="1"/>
  <c r="K9" i="4"/>
  <c r="L8" i="4"/>
  <c r="L10" i="4"/>
  <c r="K16" i="4"/>
  <c r="L15" i="4"/>
  <c r="L7" i="4"/>
  <c r="L14" i="4"/>
  <c r="L11" i="4"/>
  <c r="K17" i="4"/>
  <c r="L18" i="4"/>
  <c r="K32" i="4"/>
  <c r="K33" i="4"/>
  <c r="L33" i="4"/>
  <c r="K19" i="4"/>
  <c r="K15" i="4"/>
  <c r="L20" i="4"/>
  <c r="L13" i="4"/>
  <c r="K11" i="4"/>
  <c r="L12" i="4"/>
  <c r="K37" i="4"/>
  <c r="K29" i="4"/>
  <c r="K30" i="4"/>
  <c r="L17" i="4"/>
  <c r="L35" i="4"/>
  <c r="K18" i="4"/>
  <c r="L24" i="4"/>
  <c r="L31" i="4"/>
  <c r="K14" i="4"/>
  <c r="L9" i="4"/>
  <c r="L16" i="4"/>
  <c r="L19" i="4"/>
  <c r="K7" i="4"/>
  <c r="K10" i="4"/>
  <c r="K21" i="4"/>
  <c r="L37" i="4"/>
  <c r="K25" i="4"/>
  <c r="K12" i="4"/>
  <c r="K31" i="4"/>
  <c r="K13" i="4"/>
  <c r="L50" i="4"/>
  <c r="L34" i="4"/>
  <c r="K35" i="4"/>
  <c r="L30" i="4"/>
  <c r="L51" i="4"/>
  <c r="K28" i="4"/>
  <c r="K48" i="4"/>
  <c r="L29" i="4"/>
  <c r="L21" i="4"/>
  <c r="K24" i="4"/>
  <c r="K34" i="4"/>
  <c r="L49" i="4"/>
  <c r="L47" i="4"/>
  <c r="L46" i="4"/>
  <c r="L45" i="4"/>
  <c r="L43" i="4"/>
  <c r="K27" i="4"/>
  <c r="L42" i="4"/>
  <c r="K26" i="4"/>
  <c r="L41" i="4"/>
  <c r="K52" i="4"/>
  <c r="K20" i="4"/>
  <c r="L39" i="4"/>
  <c r="K23" i="4"/>
  <c r="L38" i="4"/>
  <c r="K22" i="4"/>
  <c r="K51" i="4"/>
  <c r="K50" i="4"/>
  <c r="L52" i="4"/>
  <c r="K47" i="4"/>
  <c r="L44" i="4"/>
  <c r="K49" i="4"/>
  <c r="L48" i="4"/>
  <c r="K44" i="4"/>
  <c r="K46" i="4"/>
  <c r="K45" i="4"/>
  <c r="L40" i="4"/>
  <c r="K40" i="4"/>
  <c r="L27" i="4"/>
  <c r="K43" i="4"/>
  <c r="L26" i="4"/>
  <c r="K42" i="4"/>
  <c r="L36" i="4"/>
  <c r="L25" i="4"/>
  <c r="K41" i="4"/>
  <c r="L32" i="4"/>
  <c r="K36" i="4"/>
  <c r="K53" i="4"/>
  <c r="L23" i="4"/>
  <c r="K39" i="4"/>
  <c r="L22" i="4"/>
  <c r="K38" i="4"/>
  <c r="L28" i="4"/>
  <c r="BN1" i="21"/>
  <c r="BO1" i="21"/>
  <c r="BO2" i="21"/>
  <c r="BN2" i="21"/>
  <c r="BM3" i="21"/>
  <c r="BT3" i="21" s="1"/>
  <c r="AF7" i="4"/>
  <c r="AE7" i="4"/>
  <c r="AN8" i="4"/>
  <c r="AP7" i="4"/>
  <c r="AO7" i="4"/>
  <c r="AU35" i="4"/>
  <c r="AG12" i="4"/>
  <c r="AQ18" i="4"/>
  <c r="AE8" i="4"/>
  <c r="AD9" i="4"/>
  <c r="AF8" i="4"/>
  <c r="AK20" i="4"/>
  <c r="U8" i="4"/>
  <c r="V8" i="4"/>
  <c r="T9" i="4"/>
  <c r="M6" i="4"/>
  <c r="Q23" i="4"/>
  <c r="N5" i="4" l="1"/>
  <c r="O5" i="4" s="1"/>
  <c r="N4" i="4"/>
  <c r="P4" i="4" s="1"/>
  <c r="S5" i="4" s="1"/>
  <c r="M1" i="4"/>
  <c r="S84" i="4" s="1"/>
  <c r="BO3" i="21"/>
  <c r="BN3" i="21" s="1"/>
  <c r="BM4" i="21"/>
  <c r="BT4" i="21" s="1"/>
  <c r="AQ19" i="4"/>
  <c r="AU38" i="4"/>
  <c r="AK23" i="4"/>
  <c r="AG13" i="4"/>
  <c r="AE9" i="4"/>
  <c r="AF9" i="4"/>
  <c r="AD10" i="4"/>
  <c r="AN9" i="4"/>
  <c r="AO8" i="4"/>
  <c r="AP8" i="4"/>
  <c r="U9" i="4"/>
  <c r="V9" i="4"/>
  <c r="T10" i="4"/>
  <c r="M7" i="4"/>
  <c r="N6" i="4"/>
  <c r="Q26" i="4"/>
  <c r="Y6" i="21"/>
  <c r="S48" i="4" l="1"/>
  <c r="S88" i="4"/>
  <c r="S37" i="4"/>
  <c r="S34" i="4"/>
  <c r="S42" i="4"/>
  <c r="P5" i="4"/>
  <c r="S8" i="4" s="1"/>
  <c r="S79" i="4"/>
  <c r="S39" i="4"/>
  <c r="S31" i="4"/>
  <c r="S19" i="4"/>
  <c r="S75" i="4"/>
  <c r="S9" i="4"/>
  <c r="S91" i="4"/>
  <c r="S13" i="4"/>
  <c r="S28" i="4"/>
  <c r="S7" i="4"/>
  <c r="S21" i="4"/>
  <c r="S45" i="4"/>
  <c r="S36" i="4"/>
  <c r="S40" i="4"/>
  <c r="S61" i="4"/>
  <c r="S76" i="4"/>
  <c r="S66" i="4"/>
  <c r="O4" i="4"/>
  <c r="S15" i="4"/>
  <c r="S25" i="4"/>
  <c r="S58" i="4"/>
  <c r="S33" i="4"/>
  <c r="S27" i="4"/>
  <c r="S6" i="4"/>
  <c r="S16" i="4"/>
  <c r="S10" i="4"/>
  <c r="S43" i="4"/>
  <c r="S24" i="4"/>
  <c r="S57" i="4"/>
  <c r="S18" i="4"/>
  <c r="S51" i="4"/>
  <c r="S30" i="4"/>
  <c r="S87" i="4"/>
  <c r="S69" i="4"/>
  <c r="S49" i="4"/>
  <c r="S22" i="4"/>
  <c r="S63" i="4"/>
  <c r="S72" i="4"/>
  <c r="S81" i="4"/>
  <c r="S93" i="4"/>
  <c r="S90" i="4"/>
  <c r="S12" i="4"/>
  <c r="S54" i="4"/>
  <c r="S55" i="4"/>
  <c r="S64" i="4"/>
  <c r="S73" i="4"/>
  <c r="S85" i="4"/>
  <c r="S82" i="4"/>
  <c r="S4" i="4"/>
  <c r="S94" i="4" s="1"/>
  <c r="S95" i="4" s="1"/>
  <c r="S46" i="4"/>
  <c r="S67" i="4"/>
  <c r="S60" i="4"/>
  <c r="S78" i="4"/>
  <c r="S52" i="4"/>
  <c r="S70" i="4"/>
  <c r="BO4" i="21"/>
  <c r="BN4" i="21" s="1"/>
  <c r="BM5" i="21"/>
  <c r="BT5" i="21" s="1"/>
  <c r="AN10" i="4"/>
  <c r="AP9" i="4"/>
  <c r="AO9" i="4"/>
  <c r="AK26" i="4"/>
  <c r="AD11" i="4"/>
  <c r="AF10" i="4"/>
  <c r="AE10" i="4"/>
  <c r="AU41" i="4"/>
  <c r="AQ20" i="4"/>
  <c r="AG14" i="4"/>
  <c r="R8" i="4"/>
  <c r="V10" i="4"/>
  <c r="T11" i="4"/>
  <c r="U10" i="4"/>
  <c r="P6" i="4"/>
  <c r="S11" i="4" s="1"/>
  <c r="O6" i="4"/>
  <c r="M8" i="4"/>
  <c r="N7" i="4"/>
  <c r="Q29" i="4"/>
  <c r="R5" i="4" l="1"/>
  <c r="R6" i="4" s="1"/>
  <c r="BO5" i="21"/>
  <c r="BN5" i="21" s="1"/>
  <c r="BM6" i="21"/>
  <c r="BT6" i="21" s="1"/>
  <c r="AG15" i="4"/>
  <c r="AD12" i="4"/>
  <c r="AF11" i="4"/>
  <c r="AE11" i="4"/>
  <c r="AN11" i="4"/>
  <c r="AP10" i="4"/>
  <c r="AO10" i="4"/>
  <c r="AQ21" i="4"/>
  <c r="AU44" i="4"/>
  <c r="AK29" i="4"/>
  <c r="R11" i="4"/>
  <c r="T12" i="4"/>
  <c r="V11" i="4"/>
  <c r="U11" i="4"/>
  <c r="R9" i="4"/>
  <c r="R7" i="4"/>
  <c r="P7" i="4"/>
  <c r="S14" i="4" s="1"/>
  <c r="O7" i="4"/>
  <c r="M9" i="4"/>
  <c r="N8" i="4"/>
  <c r="Q32" i="4"/>
  <c r="B143" i="22"/>
  <c r="B142" i="22"/>
  <c r="B141" i="22"/>
  <c r="B140" i="22"/>
  <c r="B139" i="22"/>
  <c r="B144" i="22"/>
  <c r="R4" i="4" l="1"/>
  <c r="BO6" i="21"/>
  <c r="BN6" i="21" s="1"/>
  <c r="BM7" i="21"/>
  <c r="BT7" i="21" s="1"/>
  <c r="AQ22" i="4"/>
  <c r="AK32" i="4"/>
  <c r="AU47" i="4"/>
  <c r="AG16" i="4"/>
  <c r="AN12" i="4"/>
  <c r="AO11" i="4"/>
  <c r="AP11" i="4"/>
  <c r="AE12" i="4"/>
  <c r="AF12" i="4"/>
  <c r="AD13" i="4"/>
  <c r="R14" i="4"/>
  <c r="T13" i="4"/>
  <c r="V12" i="4"/>
  <c r="U12" i="4"/>
  <c r="R12" i="4"/>
  <c r="R10" i="4"/>
  <c r="P8" i="4"/>
  <c r="S17" i="4" s="1"/>
  <c r="O8" i="4"/>
  <c r="M10" i="4"/>
  <c r="N9" i="4"/>
  <c r="Q35" i="4"/>
  <c r="T37" i="3"/>
  <c r="A19" i="3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T16" i="3"/>
  <c r="Q23" i="3"/>
  <c r="W23" i="3"/>
  <c r="BO7" i="21" l="1"/>
  <c r="BN7" i="21" s="1"/>
  <c r="BM8" i="21"/>
  <c r="BT8" i="21" s="1"/>
  <c r="AF13" i="4"/>
  <c r="AE13" i="4"/>
  <c r="AD14" i="4"/>
  <c r="AN13" i="4"/>
  <c r="AO12" i="4"/>
  <c r="AP12" i="4"/>
  <c r="AU50" i="4"/>
  <c r="AK35" i="4"/>
  <c r="AG17" i="4"/>
  <c r="AQ23" i="4"/>
  <c r="R17" i="4"/>
  <c r="V13" i="4"/>
  <c r="T14" i="4"/>
  <c r="U13" i="4"/>
  <c r="R15" i="4"/>
  <c r="R13" i="4"/>
  <c r="P9" i="4"/>
  <c r="S20" i="4" s="1"/>
  <c r="O9" i="4"/>
  <c r="M11" i="4"/>
  <c r="N10" i="4"/>
  <c r="Q38" i="4"/>
  <c r="BO8" i="21" l="1"/>
  <c r="BN8" i="21" s="1"/>
  <c r="BM9" i="21"/>
  <c r="BT9" i="21" s="1"/>
  <c r="AO13" i="4"/>
  <c r="AN14" i="4"/>
  <c r="AP13" i="4"/>
  <c r="AU53" i="4"/>
  <c r="AK38" i="4"/>
  <c r="AQ24" i="4"/>
  <c r="AF14" i="4"/>
  <c r="AE14" i="4"/>
  <c r="AD15" i="4"/>
  <c r="AG18" i="4"/>
  <c r="R20" i="4"/>
  <c r="U14" i="4"/>
  <c r="V14" i="4"/>
  <c r="T15" i="4"/>
  <c r="R18" i="4"/>
  <c r="R16" i="4"/>
  <c r="P10" i="4"/>
  <c r="S23" i="4" s="1"/>
  <c r="O10" i="4"/>
  <c r="M12" i="4"/>
  <c r="N11" i="4"/>
  <c r="Q41" i="4"/>
  <c r="BO9" i="21" l="1"/>
  <c r="BN9" i="21" s="1"/>
  <c r="BM10" i="21"/>
  <c r="BT10" i="21" s="1"/>
  <c r="AD16" i="4"/>
  <c r="AF15" i="4"/>
  <c r="AE15" i="4"/>
  <c r="AU56" i="4"/>
  <c r="AQ25" i="4"/>
  <c r="AN15" i="4"/>
  <c r="AP14" i="4"/>
  <c r="AO14" i="4"/>
  <c r="AG19" i="4"/>
  <c r="AK41" i="4"/>
  <c r="R23" i="4"/>
  <c r="T16" i="4"/>
  <c r="V15" i="4"/>
  <c r="U15" i="4"/>
  <c r="R21" i="4"/>
  <c r="R19" i="4"/>
  <c r="P11" i="4"/>
  <c r="S26" i="4" s="1"/>
  <c r="O11" i="4"/>
  <c r="M13" i="4"/>
  <c r="N12" i="4"/>
  <c r="Q44" i="4"/>
  <c r="BO10" i="21" l="1"/>
  <c r="BN10" i="21" s="1"/>
  <c r="BM11" i="21"/>
  <c r="BT11" i="21" s="1"/>
  <c r="AU59" i="4"/>
  <c r="AK44" i="4"/>
  <c r="AQ26" i="4"/>
  <c r="AG20" i="4"/>
  <c r="AO15" i="4"/>
  <c r="AP15" i="4"/>
  <c r="AN16" i="4"/>
  <c r="AF16" i="4"/>
  <c r="AE16" i="4"/>
  <c r="AD17" i="4"/>
  <c r="R26" i="4"/>
  <c r="V16" i="4"/>
  <c r="U16" i="4"/>
  <c r="T17" i="4"/>
  <c r="R24" i="4"/>
  <c r="R22" i="4"/>
  <c r="O12" i="4"/>
  <c r="P12" i="4"/>
  <c r="S29" i="4" s="1"/>
  <c r="M14" i="4"/>
  <c r="N13" i="4"/>
  <c r="Q47" i="4"/>
  <c r="BO11" i="21" l="1"/>
  <c r="BN11" i="21" s="1"/>
  <c r="BM12" i="21"/>
  <c r="BT12" i="21" s="1"/>
  <c r="AF17" i="4"/>
  <c r="AE17" i="4"/>
  <c r="AD18" i="4"/>
  <c r="AG21" i="4"/>
  <c r="AK47" i="4"/>
  <c r="AQ27" i="4"/>
  <c r="AU62" i="4"/>
  <c r="AP16" i="4"/>
  <c r="AN17" i="4"/>
  <c r="AO16" i="4"/>
  <c r="R29" i="4"/>
  <c r="T18" i="4"/>
  <c r="V17" i="4"/>
  <c r="U17" i="4"/>
  <c r="R27" i="4"/>
  <c r="R25" i="4"/>
  <c r="P13" i="4"/>
  <c r="S32" i="4" s="1"/>
  <c r="O13" i="4"/>
  <c r="M15" i="4"/>
  <c r="N14" i="4"/>
  <c r="Q50" i="4"/>
  <c r="BO12" i="21" l="1"/>
  <c r="BN12" i="21" s="1"/>
  <c r="BM13" i="21"/>
  <c r="BT13" i="21" s="1"/>
  <c r="AG22" i="4"/>
  <c r="AQ28" i="4"/>
  <c r="AN18" i="4"/>
  <c r="AP17" i="4"/>
  <c r="AO17" i="4"/>
  <c r="AK50" i="4"/>
  <c r="AD19" i="4"/>
  <c r="AF18" i="4"/>
  <c r="AE18" i="4"/>
  <c r="AU65" i="4"/>
  <c r="R32" i="4"/>
  <c r="V18" i="4"/>
  <c r="U18" i="4"/>
  <c r="T19" i="4"/>
  <c r="R30" i="4"/>
  <c r="R28" i="4"/>
  <c r="P14" i="4"/>
  <c r="S35" i="4" s="1"/>
  <c r="O14" i="4"/>
  <c r="M16" i="4"/>
  <c r="N15" i="4"/>
  <c r="Q53" i="4"/>
  <c r="BO13" i="21" l="1"/>
  <c r="BN13" i="21" s="1"/>
  <c r="BM14" i="21"/>
  <c r="BT14" i="21" s="1"/>
  <c r="AK53" i="4"/>
  <c r="AO18" i="4"/>
  <c r="AN19" i="4"/>
  <c r="AP18" i="4"/>
  <c r="AQ29" i="4"/>
  <c r="AU68" i="4"/>
  <c r="AF19" i="4"/>
  <c r="AE19" i="4"/>
  <c r="AD20" i="4"/>
  <c r="AG23" i="4"/>
  <c r="R35" i="4"/>
  <c r="V19" i="4"/>
  <c r="T20" i="4"/>
  <c r="U19" i="4"/>
  <c r="R33" i="4"/>
  <c r="R31" i="4"/>
  <c r="P15" i="4"/>
  <c r="S38" i="4" s="1"/>
  <c r="O15" i="4"/>
  <c r="M17" i="4"/>
  <c r="N16" i="4"/>
  <c r="Q56" i="4"/>
  <c r="AB56" i="4" s="1"/>
  <c r="AB55" i="4" l="1"/>
  <c r="AB57" i="4"/>
  <c r="BO14" i="21"/>
  <c r="BN14" i="21" s="1"/>
  <c r="BM15" i="21"/>
  <c r="BT15" i="21" s="1"/>
  <c r="AU71" i="4"/>
  <c r="AK56" i="4"/>
  <c r="AF20" i="4"/>
  <c r="AE20" i="4"/>
  <c r="AD21" i="4"/>
  <c r="AO19" i="4"/>
  <c r="AN20" i="4"/>
  <c r="AP19" i="4"/>
  <c r="AQ30" i="4"/>
  <c r="AG24" i="4"/>
  <c r="R38" i="4"/>
  <c r="U20" i="4"/>
  <c r="X6" i="4" s="1"/>
  <c r="T21" i="4"/>
  <c r="V20" i="4"/>
  <c r="W1" i="4" s="1"/>
  <c r="R36" i="4"/>
  <c r="R34" i="4"/>
  <c r="P16" i="4"/>
  <c r="S41" i="4" s="1"/>
  <c r="O16" i="4"/>
  <c r="M18" i="4"/>
  <c r="N17" i="4"/>
  <c r="Q59" i="4"/>
  <c r="AB59" i="4" s="1"/>
  <c r="X15" i="4" l="1"/>
  <c r="Z15" i="4" s="1"/>
  <c r="AC38" i="4" s="1"/>
  <c r="X7" i="4"/>
  <c r="Z7" i="4" s="1"/>
  <c r="AC14" i="4" s="1"/>
  <c r="AC13" i="4"/>
  <c r="AC61" i="4"/>
  <c r="AC28" i="4"/>
  <c r="AC33" i="4"/>
  <c r="AC16" i="4"/>
  <c r="AC57" i="4"/>
  <c r="AC76" i="4"/>
  <c r="AC24" i="4"/>
  <c r="AC85" i="4"/>
  <c r="AC36" i="4"/>
  <c r="AC88" i="4"/>
  <c r="AC81" i="4"/>
  <c r="AC27" i="4"/>
  <c r="AC69" i="4"/>
  <c r="AC58" i="4"/>
  <c r="AC39" i="4"/>
  <c r="AC54" i="4"/>
  <c r="AC73" i="4"/>
  <c r="AC90" i="4"/>
  <c r="AC60" i="4"/>
  <c r="AC10" i="4"/>
  <c r="AC48" i="4"/>
  <c r="AC30" i="4"/>
  <c r="AC18" i="4"/>
  <c r="AC93" i="4"/>
  <c r="AC75" i="4"/>
  <c r="AC34" i="4"/>
  <c r="AC64" i="4"/>
  <c r="AC25" i="4"/>
  <c r="AC46" i="4"/>
  <c r="AC45" i="4"/>
  <c r="AC79" i="4"/>
  <c r="AC12" i="4"/>
  <c r="AC42" i="4"/>
  <c r="AC67" i="4"/>
  <c r="AC9" i="4"/>
  <c r="AC70" i="4"/>
  <c r="AC37" i="4"/>
  <c r="AC43" i="4"/>
  <c r="AC78" i="4"/>
  <c r="AC4" i="4"/>
  <c r="AC94" i="4" s="1"/>
  <c r="AC95" i="4" s="1"/>
  <c r="AC19" i="4"/>
  <c r="AC21" i="4"/>
  <c r="AC31" i="4"/>
  <c r="AC51" i="4"/>
  <c r="AC63" i="4"/>
  <c r="AC82" i="4"/>
  <c r="AC91" i="4"/>
  <c r="AC49" i="4"/>
  <c r="AC87" i="4"/>
  <c r="AC6" i="4"/>
  <c r="AC3" i="4" s="1"/>
  <c r="AC2" i="4" s="1"/>
  <c r="AC52" i="4"/>
  <c r="AC22" i="4"/>
  <c r="AC40" i="4"/>
  <c r="AC55" i="4"/>
  <c r="AC7" i="4"/>
  <c r="AC15" i="4"/>
  <c r="AC66" i="4"/>
  <c r="AC84" i="4"/>
  <c r="AC72" i="4"/>
  <c r="X19" i="4"/>
  <c r="X20" i="4"/>
  <c r="X18" i="4"/>
  <c r="X12" i="4"/>
  <c r="X17" i="4"/>
  <c r="X9" i="4"/>
  <c r="X8" i="4"/>
  <c r="X11" i="4"/>
  <c r="X16" i="4"/>
  <c r="X14" i="4"/>
  <c r="X13" i="4"/>
  <c r="Z6" i="4"/>
  <c r="AC11" i="4" s="1"/>
  <c r="Y6" i="4"/>
  <c r="AB11" i="4" s="1"/>
  <c r="X4" i="4"/>
  <c r="X5" i="4"/>
  <c r="X10" i="4"/>
  <c r="AB60" i="4"/>
  <c r="AB58" i="4"/>
  <c r="BO15" i="21"/>
  <c r="BN15" i="21" s="1"/>
  <c r="BM16" i="21"/>
  <c r="BT16" i="21" s="1"/>
  <c r="AD22" i="4"/>
  <c r="AF21" i="4"/>
  <c r="AE21" i="4"/>
  <c r="AG25" i="4"/>
  <c r="AN21" i="4"/>
  <c r="AP20" i="4"/>
  <c r="AO20" i="4"/>
  <c r="AU74" i="4"/>
  <c r="AQ31" i="4"/>
  <c r="AK59" i="4"/>
  <c r="R41" i="4"/>
  <c r="T22" i="4"/>
  <c r="V21" i="4"/>
  <c r="U21" i="4"/>
  <c r="R39" i="4"/>
  <c r="R37" i="4"/>
  <c r="P17" i="4"/>
  <c r="S44" i="4" s="1"/>
  <c r="O17" i="4"/>
  <c r="M19" i="4"/>
  <c r="N18" i="4"/>
  <c r="Q62" i="4"/>
  <c r="AB62" i="4" s="1"/>
  <c r="Y15" i="4" l="1"/>
  <c r="AB38" i="4" s="1"/>
  <c r="AB39" i="4" s="1"/>
  <c r="Y7" i="4"/>
  <c r="AB14" i="4" s="1"/>
  <c r="AB13" i="4" s="1"/>
  <c r="Y5" i="4"/>
  <c r="AB8" i="4" s="1"/>
  <c r="Z5" i="4"/>
  <c r="AC8" i="4" s="1"/>
  <c r="Y16" i="4"/>
  <c r="AB41" i="4" s="1"/>
  <c r="Z16" i="4"/>
  <c r="AC41" i="4" s="1"/>
  <c r="Z10" i="4"/>
  <c r="AC23" i="4" s="1"/>
  <c r="Y10" i="4"/>
  <c r="AB23" i="4" s="1"/>
  <c r="Y14" i="4"/>
  <c r="AB35" i="4" s="1"/>
  <c r="Z14" i="4"/>
  <c r="AC35" i="4" s="1"/>
  <c r="Y12" i="4"/>
  <c r="AB29" i="4" s="1"/>
  <c r="Z12" i="4"/>
  <c r="AC29" i="4" s="1"/>
  <c r="Z18" i="4"/>
  <c r="AC47" i="4" s="1"/>
  <c r="Y18" i="4"/>
  <c r="AB47" i="4" s="1"/>
  <c r="Z4" i="4"/>
  <c r="AC5" i="4" s="1"/>
  <c r="Y4" i="4"/>
  <c r="Z19" i="4"/>
  <c r="AC50" i="4" s="1"/>
  <c r="Y19" i="4"/>
  <c r="AB50" i="4" s="1"/>
  <c r="Z8" i="4"/>
  <c r="AC17" i="4" s="1"/>
  <c r="Y8" i="4"/>
  <c r="AB17" i="4" s="1"/>
  <c r="Y11" i="4"/>
  <c r="AB26" i="4" s="1"/>
  <c r="Z11" i="4"/>
  <c r="AC26" i="4" s="1"/>
  <c r="Y9" i="4"/>
  <c r="AB20" i="4" s="1"/>
  <c r="Z9" i="4"/>
  <c r="AC20" i="4" s="1"/>
  <c r="Y20" i="4"/>
  <c r="AB53" i="4" s="1"/>
  <c r="Z20" i="4"/>
  <c r="AC53" i="4" s="1"/>
  <c r="AB12" i="4"/>
  <c r="AB10" i="4"/>
  <c r="Z13" i="4"/>
  <c r="AC32" i="4" s="1"/>
  <c r="Y13" i="4"/>
  <c r="AB32" i="4" s="1"/>
  <c r="Y17" i="4"/>
  <c r="AB44" i="4" s="1"/>
  <c r="Z17" i="4"/>
  <c r="AC44" i="4" s="1"/>
  <c r="AB63" i="4"/>
  <c r="AB61" i="4"/>
  <c r="BO16" i="21"/>
  <c r="BN16" i="21" s="1"/>
  <c r="BM17" i="21"/>
  <c r="BT17" i="21" s="1"/>
  <c r="AO21" i="4"/>
  <c r="AN22" i="4"/>
  <c r="AP21" i="4"/>
  <c r="AQ32" i="4"/>
  <c r="AG26" i="4"/>
  <c r="AU77" i="4"/>
  <c r="AD23" i="4"/>
  <c r="AF22" i="4"/>
  <c r="AE22" i="4"/>
  <c r="AK62" i="4"/>
  <c r="R44" i="4"/>
  <c r="U22" i="4"/>
  <c r="T23" i="4"/>
  <c r="V22" i="4"/>
  <c r="R42" i="4"/>
  <c r="R40" i="4"/>
  <c r="P18" i="4"/>
  <c r="S47" i="4" s="1"/>
  <c r="O18" i="4"/>
  <c r="M20" i="4"/>
  <c r="N19" i="4"/>
  <c r="Q65" i="4"/>
  <c r="AB65" i="4" s="1"/>
  <c r="AB5" i="4" l="1"/>
  <c r="AB6" i="4" s="1"/>
  <c r="AB3" i="4" s="1"/>
  <c r="AB2" i="4" s="1"/>
  <c r="AB37" i="4"/>
  <c r="AB15" i="4"/>
  <c r="AB51" i="4"/>
  <c r="AB49" i="4"/>
  <c r="AB19" i="4"/>
  <c r="AB21" i="4"/>
  <c r="AB34" i="4"/>
  <c r="AB36" i="4"/>
  <c r="AB18" i="4"/>
  <c r="AB16" i="4"/>
  <c r="AB54" i="4"/>
  <c r="AB52" i="4"/>
  <c r="AB40" i="4"/>
  <c r="AB42" i="4"/>
  <c r="AB48" i="4"/>
  <c r="AB46" i="4"/>
  <c r="AB31" i="4"/>
  <c r="AB33" i="4"/>
  <c r="AB24" i="4"/>
  <c r="AB22" i="4"/>
  <c r="AB27" i="4"/>
  <c r="AB25" i="4"/>
  <c r="AB45" i="4"/>
  <c r="AB43" i="4"/>
  <c r="AB28" i="4"/>
  <c r="AB30" i="4"/>
  <c r="AB7" i="4"/>
  <c r="AB9" i="4"/>
  <c r="AB64" i="4"/>
  <c r="AB66" i="4"/>
  <c r="BO17" i="21"/>
  <c r="BN17" i="21" s="1"/>
  <c r="BM18" i="21"/>
  <c r="BT18" i="21" s="1"/>
  <c r="AN23" i="4"/>
  <c r="AO22" i="4"/>
  <c r="AP22" i="4"/>
  <c r="AD24" i="4"/>
  <c r="AF23" i="4"/>
  <c r="AE23" i="4"/>
  <c r="AQ33" i="4"/>
  <c r="AU80" i="4"/>
  <c r="AG27" i="4"/>
  <c r="AK65" i="4"/>
  <c r="R47" i="4"/>
  <c r="T24" i="4"/>
  <c r="V23" i="4"/>
  <c r="U23" i="4"/>
  <c r="R45" i="4"/>
  <c r="R43" i="4"/>
  <c r="P19" i="4"/>
  <c r="S50" i="4" s="1"/>
  <c r="O19" i="4"/>
  <c r="M21" i="4"/>
  <c r="N20" i="4"/>
  <c r="Q68" i="4"/>
  <c r="AB68" i="4" s="1"/>
  <c r="AB4" i="4" l="1"/>
  <c r="AB94" i="4" s="1"/>
  <c r="AB95" i="4" s="1"/>
  <c r="AB69" i="4"/>
  <c r="AB67" i="4"/>
  <c r="BO18" i="21"/>
  <c r="BN18" i="21" s="1"/>
  <c r="BM19" i="21"/>
  <c r="BT19" i="21" s="1"/>
  <c r="AD25" i="4"/>
  <c r="AF24" i="4"/>
  <c r="AE24" i="4"/>
  <c r="AK68" i="4"/>
  <c r="AU83" i="4"/>
  <c r="AG28" i="4"/>
  <c r="AQ34" i="4"/>
  <c r="AN24" i="4"/>
  <c r="AP23" i="4"/>
  <c r="AO23" i="4"/>
  <c r="R50" i="4"/>
  <c r="T25" i="4"/>
  <c r="V24" i="4"/>
  <c r="U24" i="4"/>
  <c r="R48" i="4"/>
  <c r="R46" i="4"/>
  <c r="P20" i="4"/>
  <c r="S53" i="4" s="1"/>
  <c r="O20" i="4"/>
  <c r="M22" i="4"/>
  <c r="N21" i="4"/>
  <c r="Q71" i="4"/>
  <c r="AB71" i="4" s="1"/>
  <c r="AB70" i="4" l="1"/>
  <c r="AB72" i="4"/>
  <c r="BO19" i="21"/>
  <c r="BN19" i="21" s="1"/>
  <c r="BM20" i="21"/>
  <c r="BT20" i="21" s="1"/>
  <c r="AG29" i="4"/>
  <c r="AD26" i="4"/>
  <c r="AF25" i="4"/>
  <c r="AE25" i="4"/>
  <c r="AO24" i="4"/>
  <c r="AP24" i="4"/>
  <c r="AN25" i="4"/>
  <c r="AU86" i="4"/>
  <c r="AQ35" i="4"/>
  <c r="AK71" i="4"/>
  <c r="R53" i="4"/>
  <c r="V25" i="4"/>
  <c r="U25" i="4"/>
  <c r="T26" i="4"/>
  <c r="R51" i="4"/>
  <c r="R49" i="4"/>
  <c r="P21" i="4"/>
  <c r="S56" i="4" s="1"/>
  <c r="O21" i="4"/>
  <c r="M23" i="4"/>
  <c r="N22" i="4"/>
  <c r="Q74" i="4"/>
  <c r="AB74" i="4" s="1"/>
  <c r="R94" i="4" l="1"/>
  <c r="R95" i="4" s="1"/>
  <c r="AB75" i="4"/>
  <c r="AB73" i="4"/>
  <c r="BO20" i="21"/>
  <c r="BN20" i="21" s="1"/>
  <c r="BM21" i="21"/>
  <c r="BT21" i="21" s="1"/>
  <c r="AD27" i="4"/>
  <c r="AF26" i="4"/>
  <c r="AE26" i="4"/>
  <c r="AK74" i="4"/>
  <c r="AU89" i="4"/>
  <c r="AG30" i="4"/>
  <c r="AO25" i="4"/>
  <c r="AP25" i="4"/>
  <c r="AN26" i="4"/>
  <c r="AQ36" i="4"/>
  <c r="R56" i="4"/>
  <c r="U26" i="4"/>
  <c r="V26" i="4"/>
  <c r="T27" i="4"/>
  <c r="R54" i="4"/>
  <c r="R52" i="4"/>
  <c r="P22" i="4"/>
  <c r="S59" i="4" s="1"/>
  <c r="O22" i="4"/>
  <c r="M24" i="4"/>
  <c r="N23" i="4"/>
  <c r="Q77" i="4"/>
  <c r="AB77" i="4" s="1"/>
  <c r="AB76" i="4" l="1"/>
  <c r="AB78" i="4"/>
  <c r="BO21" i="21"/>
  <c r="BN21" i="21" s="1"/>
  <c r="BM22" i="21"/>
  <c r="BT22" i="21" s="1"/>
  <c r="AQ37" i="4"/>
  <c r="AG31" i="4"/>
  <c r="AD28" i="4"/>
  <c r="AF27" i="4"/>
  <c r="AE27" i="4"/>
  <c r="AN27" i="4"/>
  <c r="AP26" i="4"/>
  <c r="AO26" i="4"/>
  <c r="AK77" i="4"/>
  <c r="AU92" i="4"/>
  <c r="R59" i="4"/>
  <c r="V27" i="4"/>
  <c r="U27" i="4"/>
  <c r="T28" i="4"/>
  <c r="R57" i="4"/>
  <c r="R55" i="4"/>
  <c r="P23" i="4"/>
  <c r="S62" i="4" s="1"/>
  <c r="O23" i="4"/>
  <c r="M25" i="4"/>
  <c r="N24" i="4"/>
  <c r="Q80" i="4"/>
  <c r="AB80" i="4" s="1"/>
  <c r="AB79" i="4" l="1"/>
  <c r="AB81" i="4"/>
  <c r="BO22" i="21"/>
  <c r="BN22" i="21" s="1"/>
  <c r="BM23" i="21"/>
  <c r="BT23" i="21" s="1"/>
  <c r="AG32" i="4"/>
  <c r="AO27" i="4"/>
  <c r="AP27" i="4"/>
  <c r="AN28" i="4"/>
  <c r="AD29" i="4"/>
  <c r="AF28" i="4"/>
  <c r="AE28" i="4"/>
  <c r="AQ38" i="4"/>
  <c r="AK80" i="4"/>
  <c r="R62" i="4"/>
  <c r="T29" i="4"/>
  <c r="U28" i="4"/>
  <c r="V28" i="4"/>
  <c r="R60" i="4"/>
  <c r="R58" i="4"/>
  <c r="P24" i="4"/>
  <c r="S65" i="4" s="1"/>
  <c r="O24" i="4"/>
  <c r="M26" i="4"/>
  <c r="N25" i="4"/>
  <c r="Q83" i="4"/>
  <c r="AB83" i="4" s="1"/>
  <c r="AB84" i="4" l="1"/>
  <c r="AB82" i="4"/>
  <c r="BO23" i="21"/>
  <c r="BN23" i="21" s="1"/>
  <c r="BM24" i="21"/>
  <c r="BT24" i="21" s="1"/>
  <c r="AK83" i="4"/>
  <c r="AQ39" i="4"/>
  <c r="AR38" i="4"/>
  <c r="AO28" i="4"/>
  <c r="AP28" i="4"/>
  <c r="AN29" i="4"/>
  <c r="AD30" i="4"/>
  <c r="AE29" i="4"/>
  <c r="AF29" i="4"/>
  <c r="AG33" i="4"/>
  <c r="R65" i="4"/>
  <c r="T30" i="4"/>
  <c r="V29" i="4"/>
  <c r="U29" i="4"/>
  <c r="R63" i="4"/>
  <c r="R61" i="4"/>
  <c r="P25" i="4"/>
  <c r="S68" i="4" s="1"/>
  <c r="O25" i="4"/>
  <c r="M27" i="4"/>
  <c r="N26" i="4"/>
  <c r="Q86" i="4"/>
  <c r="AB86" i="4" s="1"/>
  <c r="AB87" i="4" l="1"/>
  <c r="AB85" i="4"/>
  <c r="BO24" i="21"/>
  <c r="BN24" i="21" s="1"/>
  <c r="BM25" i="21"/>
  <c r="BT25" i="21" s="1"/>
  <c r="AT38" i="4"/>
  <c r="AS38" i="4"/>
  <c r="AQ40" i="4"/>
  <c r="AR39" i="4"/>
  <c r="AG34" i="4"/>
  <c r="AN30" i="4"/>
  <c r="AP29" i="4"/>
  <c r="AO29" i="4"/>
  <c r="AE30" i="4"/>
  <c r="AF30" i="4"/>
  <c r="AD31" i="4"/>
  <c r="AK86" i="4"/>
  <c r="R68" i="4"/>
  <c r="U30" i="4"/>
  <c r="T31" i="4"/>
  <c r="V30" i="4"/>
  <c r="R66" i="4"/>
  <c r="R64" i="4"/>
  <c r="P26" i="4"/>
  <c r="S71" i="4" s="1"/>
  <c r="O26" i="4"/>
  <c r="M28" i="4"/>
  <c r="N27" i="4"/>
  <c r="Q89" i="4"/>
  <c r="AB89" i="4" s="1"/>
  <c r="AB90" i="4" l="1"/>
  <c r="AB88" i="4"/>
  <c r="BO25" i="21"/>
  <c r="BN25" i="21" s="1"/>
  <c r="BM26" i="21"/>
  <c r="BT26" i="21" s="1"/>
  <c r="AT39" i="4"/>
  <c r="AS39" i="4"/>
  <c r="AQ41" i="4"/>
  <c r="AR40" i="4"/>
  <c r="AH34" i="4"/>
  <c r="AG35" i="4"/>
  <c r="AK89" i="4"/>
  <c r="AD32" i="4"/>
  <c r="AF31" i="4"/>
  <c r="AE31" i="4"/>
  <c r="AP30" i="4"/>
  <c r="AO30" i="4"/>
  <c r="AN31" i="4"/>
  <c r="R71" i="4"/>
  <c r="V31" i="4"/>
  <c r="T32" i="4"/>
  <c r="U31" i="4"/>
  <c r="R69" i="4"/>
  <c r="R67" i="4"/>
  <c r="P27" i="4"/>
  <c r="S74" i="4" s="1"/>
  <c r="O27" i="4"/>
  <c r="M29" i="4"/>
  <c r="N28" i="4"/>
  <c r="Q92" i="4"/>
  <c r="AB92" i="4" s="1"/>
  <c r="AB93" i="4" l="1"/>
  <c r="AB91" i="4"/>
  <c r="BO26" i="21"/>
  <c r="BN26" i="21" s="1"/>
  <c r="BM27" i="21"/>
  <c r="BT27" i="21" s="1"/>
  <c r="AG36" i="4"/>
  <c r="AH35" i="4"/>
  <c r="AT40" i="4"/>
  <c r="AS40" i="4"/>
  <c r="AD33" i="4"/>
  <c r="AF32" i="4"/>
  <c r="AE32" i="4"/>
  <c r="AQ42" i="4"/>
  <c r="AR41" i="4"/>
  <c r="AJ34" i="4"/>
  <c r="AI34" i="4"/>
  <c r="AK92" i="4"/>
  <c r="AO31" i="4"/>
  <c r="AN32" i="4"/>
  <c r="AP31" i="4"/>
  <c r="R74" i="4"/>
  <c r="U32" i="4"/>
  <c r="T33" i="4"/>
  <c r="V32" i="4"/>
  <c r="R72" i="4"/>
  <c r="R70" i="4"/>
  <c r="P28" i="4"/>
  <c r="S77" i="4" s="1"/>
  <c r="O28" i="4"/>
  <c r="M30" i="4"/>
  <c r="N29" i="4"/>
  <c r="BO27" i="21" l="1"/>
  <c r="BN27" i="21" s="1"/>
  <c r="BM28" i="21"/>
  <c r="BT28" i="21" s="1"/>
  <c r="AE33" i="4"/>
  <c r="AG1" i="4" s="1"/>
  <c r="AF33" i="4"/>
  <c r="AH30" i="4" s="1"/>
  <c r="AD34" i="4"/>
  <c r="AQ43" i="4"/>
  <c r="AR42" i="4"/>
  <c r="AN33" i="4"/>
  <c r="AP32" i="4"/>
  <c r="AO32" i="4"/>
  <c r="AI35" i="4"/>
  <c r="AJ35" i="4"/>
  <c r="AT41" i="4"/>
  <c r="AS41" i="4"/>
  <c r="AG37" i="4"/>
  <c r="AH36" i="4"/>
  <c r="R77" i="4"/>
  <c r="U33" i="4"/>
  <c r="V33" i="4"/>
  <c r="T34" i="4"/>
  <c r="R75" i="4"/>
  <c r="R73" i="4"/>
  <c r="P29" i="4"/>
  <c r="S80" i="4" s="1"/>
  <c r="O29" i="4"/>
  <c r="M31" i="4"/>
  <c r="N30" i="4"/>
  <c r="AJ30" i="4" l="1"/>
  <c r="AM83" i="4" s="1"/>
  <c r="AI30" i="4"/>
  <c r="AL83" i="4" s="1"/>
  <c r="AH32" i="4"/>
  <c r="AL43" i="4"/>
  <c r="AL45" i="4"/>
  <c r="AL49" i="4"/>
  <c r="AL46" i="4"/>
  <c r="AL48" i="4"/>
  <c r="AL51" i="4"/>
  <c r="AL18" i="4"/>
  <c r="AL15" i="4"/>
  <c r="AL39" i="4"/>
  <c r="AL21" i="4"/>
  <c r="AL40" i="4"/>
  <c r="AL12" i="4"/>
  <c r="AL16" i="4"/>
  <c r="AL13" i="4"/>
  <c r="AL37" i="4"/>
  <c r="AL42" i="4"/>
  <c r="AL30" i="4"/>
  <c r="AL36" i="4"/>
  <c r="AL22" i="4"/>
  <c r="AL25" i="4"/>
  <c r="AL28" i="4"/>
  <c r="AL34" i="4"/>
  <c r="AL24" i="4"/>
  <c r="AL4" i="4"/>
  <c r="AL94" i="4" s="1"/>
  <c r="AL95" i="4" s="1"/>
  <c r="AL27" i="4"/>
  <c r="AL10" i="4"/>
  <c r="AL6" i="4"/>
  <c r="AL3" i="4" s="1"/>
  <c r="AL2" i="4" s="1"/>
  <c r="AL33" i="4"/>
  <c r="AL9" i="4"/>
  <c r="AL54" i="4"/>
  <c r="AL31" i="4"/>
  <c r="AL7" i="4"/>
  <c r="AL52" i="4"/>
  <c r="AL19" i="4"/>
  <c r="AL55" i="4"/>
  <c r="AL57" i="4"/>
  <c r="AL60" i="4"/>
  <c r="AL58" i="4"/>
  <c r="AL61" i="4"/>
  <c r="AL63" i="4"/>
  <c r="AL66" i="4"/>
  <c r="AL64" i="4"/>
  <c r="AL67" i="4"/>
  <c r="AL69" i="4"/>
  <c r="AL72" i="4"/>
  <c r="AL70" i="4"/>
  <c r="AL73" i="4"/>
  <c r="AL75" i="4"/>
  <c r="AL76" i="4"/>
  <c r="AL78" i="4"/>
  <c r="AL79" i="4"/>
  <c r="AL81" i="4"/>
  <c r="AL82" i="4"/>
  <c r="AL84" i="4"/>
  <c r="AL87" i="4"/>
  <c r="AL85" i="4"/>
  <c r="AL90" i="4"/>
  <c r="AL88" i="4"/>
  <c r="AL91" i="4"/>
  <c r="AL93" i="4"/>
  <c r="AH18" i="4"/>
  <c r="AH20" i="4"/>
  <c r="AH19" i="4"/>
  <c r="AH13" i="4"/>
  <c r="AH21" i="4"/>
  <c r="AH10" i="4"/>
  <c r="AH14" i="4"/>
  <c r="AH15" i="4"/>
  <c r="AH9" i="4"/>
  <c r="AH16" i="4"/>
  <c r="AH4" i="4"/>
  <c r="AH8" i="4"/>
  <c r="AH12" i="4"/>
  <c r="AH7" i="4"/>
  <c r="AH17" i="4"/>
  <c r="AH11" i="4"/>
  <c r="AH23" i="4"/>
  <c r="AH6" i="4"/>
  <c r="AH22" i="4"/>
  <c r="AH5" i="4"/>
  <c r="AH25" i="4"/>
  <c r="AH24" i="4"/>
  <c r="AH28" i="4"/>
  <c r="AH26" i="4"/>
  <c r="AH29" i="4"/>
  <c r="AH27" i="4"/>
  <c r="AH33" i="4"/>
  <c r="AH31" i="4"/>
  <c r="BO28" i="21"/>
  <c r="BN28" i="21" s="1"/>
  <c r="BM29" i="21"/>
  <c r="BT29" i="21" s="1"/>
  <c r="AJ36" i="4"/>
  <c r="AI36" i="4"/>
  <c r="AN34" i="4"/>
  <c r="AP33" i="4"/>
  <c r="AO33" i="4"/>
  <c r="AG38" i="4"/>
  <c r="AH37" i="4"/>
  <c r="AT42" i="4"/>
  <c r="AS42" i="4"/>
  <c r="AQ44" i="4"/>
  <c r="AR43" i="4"/>
  <c r="AD35" i="4"/>
  <c r="AF34" i="4"/>
  <c r="AE34" i="4"/>
  <c r="R80" i="4"/>
  <c r="V34" i="4"/>
  <c r="U34" i="4"/>
  <c r="T35" i="4"/>
  <c r="R78" i="4"/>
  <c r="R76" i="4"/>
  <c r="P30" i="4"/>
  <c r="S83" i="4" s="1"/>
  <c r="O30" i="4"/>
  <c r="M32" i="4"/>
  <c r="N31" i="4"/>
  <c r="AJ26" i="4" l="1"/>
  <c r="AM71" i="4" s="1"/>
  <c r="AI26" i="4"/>
  <c r="AL71" i="4" s="1"/>
  <c r="AI14" i="4"/>
  <c r="AL35" i="4" s="1"/>
  <c r="AJ14" i="4"/>
  <c r="AM35" i="4" s="1"/>
  <c r="AI24" i="4"/>
  <c r="AL65" i="4" s="1"/>
  <c r="AJ24" i="4"/>
  <c r="AM65" i="4" s="1"/>
  <c r="AJ7" i="4"/>
  <c r="AM14" i="4" s="1"/>
  <c r="AI7" i="4"/>
  <c r="AL14" i="4" s="1"/>
  <c r="AJ10" i="4"/>
  <c r="AM23" i="4" s="1"/>
  <c r="AI10" i="4"/>
  <c r="AL23" i="4" s="1"/>
  <c r="AI23" i="4"/>
  <c r="AL62" i="4" s="1"/>
  <c r="AJ23" i="4"/>
  <c r="AM62" i="4" s="1"/>
  <c r="AJ17" i="4"/>
  <c r="AM44" i="4" s="1"/>
  <c r="AI17" i="4"/>
  <c r="AL44" i="4" s="1"/>
  <c r="AJ25" i="4"/>
  <c r="AM68" i="4" s="1"/>
  <c r="AI25" i="4"/>
  <c r="AL68" i="4" s="1"/>
  <c r="AI12" i="4"/>
  <c r="AL29" i="4" s="1"/>
  <c r="AJ12" i="4"/>
  <c r="AM29" i="4" s="1"/>
  <c r="AJ21" i="4"/>
  <c r="AM56" i="4" s="1"/>
  <c r="AI21" i="4"/>
  <c r="AL56" i="4" s="1"/>
  <c r="AI29" i="4"/>
  <c r="AL80" i="4" s="1"/>
  <c r="AJ29" i="4"/>
  <c r="AM80" i="4" s="1"/>
  <c r="AI11" i="4"/>
  <c r="AL26" i="4" s="1"/>
  <c r="AJ11" i="4"/>
  <c r="AM26" i="4" s="1"/>
  <c r="AI31" i="4"/>
  <c r="AL86" i="4" s="1"/>
  <c r="AJ31" i="4"/>
  <c r="AM86" i="4" s="1"/>
  <c r="AI5" i="4"/>
  <c r="AL8" i="4" s="1"/>
  <c r="AJ5" i="4"/>
  <c r="AM8" i="4" s="1"/>
  <c r="AI8" i="4"/>
  <c r="AL17" i="4" s="1"/>
  <c r="AJ8" i="4"/>
  <c r="AM17" i="4" s="1"/>
  <c r="AJ13" i="4"/>
  <c r="AM32" i="4" s="1"/>
  <c r="AI13" i="4"/>
  <c r="AL32" i="4" s="1"/>
  <c r="AI32" i="4"/>
  <c r="AL89" i="4" s="1"/>
  <c r="AJ32" i="4"/>
  <c r="AM89" i="4" s="1"/>
  <c r="AI9" i="4"/>
  <c r="AL20" i="4" s="1"/>
  <c r="AJ9" i="4"/>
  <c r="AM20" i="4" s="1"/>
  <c r="AI28" i="4"/>
  <c r="AL77" i="4" s="1"/>
  <c r="AJ28" i="4"/>
  <c r="AM77" i="4" s="1"/>
  <c r="AI22" i="4"/>
  <c r="AL59" i="4" s="1"/>
  <c r="AJ22" i="4"/>
  <c r="AM59" i="4" s="1"/>
  <c r="AI4" i="4"/>
  <c r="AJ4" i="4"/>
  <c r="AM5" i="4" s="1"/>
  <c r="AI19" i="4"/>
  <c r="AL50" i="4" s="1"/>
  <c r="AJ19" i="4"/>
  <c r="AM50" i="4" s="1"/>
  <c r="AJ18" i="4"/>
  <c r="AM47" i="4" s="1"/>
  <c r="AI18" i="4"/>
  <c r="AL47" i="4" s="1"/>
  <c r="AJ15" i="4"/>
  <c r="AM38" i="4" s="1"/>
  <c r="AI15" i="4"/>
  <c r="AL38" i="4" s="1"/>
  <c r="AJ33" i="4"/>
  <c r="AM92" i="4" s="1"/>
  <c r="AI33" i="4"/>
  <c r="AL92" i="4" s="1"/>
  <c r="AI27" i="4"/>
  <c r="AL74" i="4" s="1"/>
  <c r="AJ27" i="4"/>
  <c r="AM74" i="4" s="1"/>
  <c r="AI6" i="4"/>
  <c r="AL11" i="4" s="1"/>
  <c r="AJ6" i="4"/>
  <c r="AM11" i="4" s="1"/>
  <c r="AJ16" i="4"/>
  <c r="AM41" i="4" s="1"/>
  <c r="AI16" i="4"/>
  <c r="AL41" i="4" s="1"/>
  <c r="AI20" i="4"/>
  <c r="AJ20" i="4"/>
  <c r="AM53" i="4" s="1"/>
  <c r="AM82" i="4"/>
  <c r="AM84" i="4"/>
  <c r="BO29" i="21"/>
  <c r="BN29" i="21" s="1"/>
  <c r="BM30" i="21"/>
  <c r="BT30" i="21" s="1"/>
  <c r="AJ37" i="4"/>
  <c r="AI37" i="4"/>
  <c r="AG39" i="4"/>
  <c r="AH38" i="4"/>
  <c r="AD36" i="4"/>
  <c r="AE35" i="4"/>
  <c r="AF35" i="4"/>
  <c r="AT43" i="4"/>
  <c r="AS43" i="4"/>
  <c r="AO34" i="4"/>
  <c r="AN35" i="4"/>
  <c r="AP34" i="4"/>
  <c r="AQ45" i="4"/>
  <c r="AR44" i="4"/>
  <c r="R83" i="4"/>
  <c r="T36" i="4"/>
  <c r="V35" i="4"/>
  <c r="U35" i="4"/>
  <c r="R81" i="4"/>
  <c r="R79" i="4"/>
  <c r="P31" i="4"/>
  <c r="S86" i="4" s="1"/>
  <c r="O31" i="4"/>
  <c r="M33" i="4"/>
  <c r="N32" i="4"/>
  <c r="W39" i="3" l="1"/>
  <c r="AL53" i="4"/>
  <c r="W14" i="3"/>
  <c r="AL5" i="4"/>
  <c r="AM58" i="4"/>
  <c r="AM60" i="4"/>
  <c r="AM42" i="4"/>
  <c r="AM40" i="4"/>
  <c r="AM79" i="4"/>
  <c r="AM81" i="4"/>
  <c r="AM48" i="4"/>
  <c r="AM46" i="4"/>
  <c r="AM43" i="4"/>
  <c r="AM45" i="4"/>
  <c r="AM25" i="4"/>
  <c r="AM27" i="4"/>
  <c r="AM75" i="4"/>
  <c r="AM73" i="4"/>
  <c r="AM51" i="4"/>
  <c r="AM49" i="4"/>
  <c r="AM19" i="4"/>
  <c r="AM21" i="4"/>
  <c r="AM7" i="4"/>
  <c r="AM9" i="4"/>
  <c r="AM63" i="4"/>
  <c r="AM61" i="4"/>
  <c r="AM34" i="4"/>
  <c r="AM36" i="4"/>
  <c r="AM67" i="4"/>
  <c r="AM69" i="4"/>
  <c r="AM18" i="4"/>
  <c r="AM16" i="4"/>
  <c r="AM57" i="4"/>
  <c r="AM55" i="4"/>
  <c r="AM31" i="4"/>
  <c r="AM33" i="4"/>
  <c r="AM76" i="4"/>
  <c r="AM78" i="4"/>
  <c r="AM52" i="4"/>
  <c r="AM54" i="4"/>
  <c r="AM4" i="4"/>
  <c r="AM6" i="4"/>
  <c r="AM3" i="4" s="1"/>
  <c r="AM2" i="4" s="1"/>
  <c r="AM90" i="4"/>
  <c r="AM88" i="4"/>
  <c r="AM85" i="4"/>
  <c r="AM87" i="4"/>
  <c r="AM30" i="4"/>
  <c r="AM28" i="4"/>
  <c r="AM37" i="4"/>
  <c r="AM39" i="4"/>
  <c r="AM13" i="4"/>
  <c r="AM15" i="4"/>
  <c r="AM12" i="4"/>
  <c r="AM10" i="4"/>
  <c r="AM66" i="4"/>
  <c r="AM64" i="4"/>
  <c r="AM91" i="4"/>
  <c r="AM93" i="4"/>
  <c r="AM22" i="4"/>
  <c r="AM24" i="4"/>
  <c r="AM70" i="4"/>
  <c r="AM72" i="4"/>
  <c r="BO30" i="21"/>
  <c r="BN30" i="21" s="1"/>
  <c r="BM31" i="21"/>
  <c r="BT31" i="21" s="1"/>
  <c r="AQ46" i="4"/>
  <c r="AR45" i="4"/>
  <c r="AE36" i="4"/>
  <c r="AF36" i="4"/>
  <c r="AD37" i="4"/>
  <c r="AI38" i="4"/>
  <c r="AJ38" i="4"/>
  <c r="AN36" i="4"/>
  <c r="AP35" i="4"/>
  <c r="AO35" i="4"/>
  <c r="AG40" i="4"/>
  <c r="AH39" i="4"/>
  <c r="AT44" i="4"/>
  <c r="AS44" i="4"/>
  <c r="R86" i="4"/>
  <c r="T37" i="4"/>
  <c r="V36" i="4"/>
  <c r="U36" i="4"/>
  <c r="R84" i="4"/>
  <c r="R82" i="4"/>
  <c r="P32" i="4"/>
  <c r="S89" i="4" s="1"/>
  <c r="O32" i="4"/>
  <c r="M34" i="4"/>
  <c r="N33" i="4"/>
  <c r="AM94" i="4" l="1"/>
  <c r="AM95" i="4" s="1"/>
  <c r="BO31" i="21"/>
  <c r="BN31" i="21" s="1"/>
  <c r="BM32" i="21"/>
  <c r="BT32" i="21" s="1"/>
  <c r="AN37" i="4"/>
  <c r="AP36" i="4"/>
  <c r="AO36" i="4"/>
  <c r="AD38" i="4"/>
  <c r="AF37" i="4"/>
  <c r="AE37" i="4"/>
  <c r="AI39" i="4"/>
  <c r="AJ39" i="4"/>
  <c r="AG41" i="4"/>
  <c r="AH40" i="4"/>
  <c r="AS45" i="4"/>
  <c r="AT45" i="4"/>
  <c r="AQ47" i="4"/>
  <c r="AR46" i="4"/>
  <c r="R89" i="4"/>
  <c r="V37" i="4"/>
  <c r="T38" i="4"/>
  <c r="U37" i="4"/>
  <c r="R87" i="4"/>
  <c r="R85" i="4"/>
  <c r="P33" i="4"/>
  <c r="S92" i="4" s="1"/>
  <c r="O33" i="4"/>
  <c r="M35" i="4"/>
  <c r="N34" i="4"/>
  <c r="BO32" i="21" l="1"/>
  <c r="BN32" i="21" s="1"/>
  <c r="AT46" i="4"/>
  <c r="AS46" i="4"/>
  <c r="AQ48" i="4"/>
  <c r="AR47" i="4"/>
  <c r="AD39" i="4"/>
  <c r="AF38" i="4"/>
  <c r="AE38" i="4"/>
  <c r="AJ40" i="4"/>
  <c r="AI40" i="4"/>
  <c r="AG42" i="4"/>
  <c r="AH41" i="4"/>
  <c r="AO37" i="4"/>
  <c r="AQ1" i="4" s="1"/>
  <c r="AP37" i="4"/>
  <c r="AR20" i="4" s="1"/>
  <c r="AN38" i="4"/>
  <c r="R92" i="4"/>
  <c r="U38" i="4"/>
  <c r="V38" i="4"/>
  <c r="T39" i="4"/>
  <c r="R90" i="4"/>
  <c r="R88" i="4"/>
  <c r="P34" i="4"/>
  <c r="O34" i="4"/>
  <c r="M36" i="4"/>
  <c r="N35" i="4"/>
  <c r="AR23" i="4" l="1"/>
  <c r="AS23" i="4" s="1"/>
  <c r="AV62" i="4" s="1"/>
  <c r="AR12" i="4"/>
  <c r="AT12" i="4" s="1"/>
  <c r="AW29" i="4" s="1"/>
  <c r="AS20" i="4"/>
  <c r="AT20" i="4"/>
  <c r="AW53" i="4" s="1"/>
  <c r="AR22" i="4"/>
  <c r="AR16" i="4"/>
  <c r="AV93" i="4"/>
  <c r="AV12" i="4"/>
  <c r="AV66" i="4"/>
  <c r="AV33" i="4"/>
  <c r="AV9" i="4"/>
  <c r="AV24" i="4"/>
  <c r="AV84" i="4"/>
  <c r="AV78" i="4"/>
  <c r="AV46" i="4"/>
  <c r="AV87" i="4"/>
  <c r="AV90" i="4"/>
  <c r="AV18" i="4"/>
  <c r="AV37" i="4"/>
  <c r="AV21" i="4"/>
  <c r="AV51" i="4"/>
  <c r="AV81" i="4"/>
  <c r="AV49" i="4"/>
  <c r="AV30" i="4"/>
  <c r="AV73" i="4"/>
  <c r="AV58" i="4"/>
  <c r="AV22" i="4"/>
  <c r="AV36" i="4"/>
  <c r="AV82" i="4"/>
  <c r="AV28" i="4"/>
  <c r="AV57" i="4"/>
  <c r="AV25" i="4"/>
  <c r="AV19" i="4"/>
  <c r="AV69" i="4"/>
  <c r="AV72" i="4"/>
  <c r="AV67" i="4"/>
  <c r="AV60" i="4"/>
  <c r="AV70" i="4"/>
  <c r="AV27" i="4"/>
  <c r="AV13" i="4"/>
  <c r="AV43" i="4"/>
  <c r="AV88" i="4"/>
  <c r="AV39" i="4"/>
  <c r="AV45" i="4"/>
  <c r="AV6" i="4"/>
  <c r="AV3" i="4" s="1"/>
  <c r="AV2" i="4" s="1"/>
  <c r="AV31" i="4"/>
  <c r="AV16" i="4"/>
  <c r="AV48" i="4"/>
  <c r="AV52" i="4"/>
  <c r="AV79" i="4"/>
  <c r="AV15" i="4"/>
  <c r="AV61" i="4"/>
  <c r="AV34" i="4"/>
  <c r="AV91" i="4"/>
  <c r="AV75" i="4"/>
  <c r="AV7" i="4"/>
  <c r="AV76" i="4"/>
  <c r="AV54" i="4"/>
  <c r="AV10" i="4"/>
  <c r="AV85" i="4"/>
  <c r="AV55" i="4"/>
  <c r="AV4" i="4"/>
  <c r="AV94" i="4" s="1"/>
  <c r="AV95" i="4" s="1"/>
  <c r="AV40" i="4"/>
  <c r="AV42" i="4"/>
  <c r="AV63" i="4"/>
  <c r="AV64" i="4"/>
  <c r="AR15" i="4"/>
  <c r="AR26" i="4"/>
  <c r="AR31" i="4"/>
  <c r="AR14" i="4"/>
  <c r="AR11" i="4"/>
  <c r="AR34" i="4"/>
  <c r="AR35" i="4"/>
  <c r="AR37" i="4"/>
  <c r="AR36" i="4"/>
  <c r="AR32" i="4"/>
  <c r="AR19" i="4"/>
  <c r="AR24" i="4"/>
  <c r="AR6" i="4"/>
  <c r="AR29" i="4"/>
  <c r="AR18" i="4"/>
  <c r="AR9" i="4"/>
  <c r="AR13" i="4"/>
  <c r="AR30" i="4"/>
  <c r="AR25" i="4"/>
  <c r="AR21" i="4"/>
  <c r="AR7" i="4"/>
  <c r="AR28" i="4"/>
  <c r="AR5" i="4"/>
  <c r="AR8" i="4"/>
  <c r="AR27" i="4"/>
  <c r="AR33" i="4"/>
  <c r="AR10" i="4"/>
  <c r="AR4" i="4"/>
  <c r="AR17" i="4"/>
  <c r="AN39" i="4"/>
  <c r="AP38" i="4"/>
  <c r="AO38" i="4"/>
  <c r="AE39" i="4"/>
  <c r="AD40" i="4"/>
  <c r="AF39" i="4"/>
  <c r="AT47" i="4"/>
  <c r="AS47" i="4"/>
  <c r="AI41" i="4"/>
  <c r="AJ41" i="4"/>
  <c r="AQ49" i="4"/>
  <c r="AR48" i="4"/>
  <c r="AG43" i="4"/>
  <c r="AH42" i="4"/>
  <c r="T40" i="4"/>
  <c r="V39" i="4"/>
  <c r="U39" i="4"/>
  <c r="R93" i="4"/>
  <c r="R91" i="4"/>
  <c r="P35" i="4"/>
  <c r="O35" i="4"/>
  <c r="M37" i="4"/>
  <c r="N36" i="4"/>
  <c r="Q14" i="3" l="1"/>
  <c r="AV53" i="4"/>
  <c r="AS12" i="4"/>
  <c r="AV29" i="4" s="1"/>
  <c r="AT23" i="4"/>
  <c r="AW62" i="4" s="1"/>
  <c r="AW61" i="4" s="1"/>
  <c r="AT10" i="4"/>
  <c r="AW23" i="4" s="1"/>
  <c r="AS10" i="4"/>
  <c r="AV23" i="4" s="1"/>
  <c r="AT19" i="4"/>
  <c r="AW50" i="4" s="1"/>
  <c r="AS19" i="4"/>
  <c r="AV50" i="4" s="1"/>
  <c r="AW30" i="4"/>
  <c r="AW28" i="4"/>
  <c r="AT33" i="4"/>
  <c r="AW92" i="4" s="1"/>
  <c r="AS33" i="4"/>
  <c r="AV92" i="4" s="1"/>
  <c r="AT30" i="4"/>
  <c r="AW83" i="4" s="1"/>
  <c r="AS30" i="4"/>
  <c r="AV83" i="4" s="1"/>
  <c r="AS32" i="4"/>
  <c r="AV89" i="4" s="1"/>
  <c r="AT32" i="4"/>
  <c r="AW89" i="4" s="1"/>
  <c r="AS14" i="4"/>
  <c r="AV35" i="4" s="1"/>
  <c r="AT14" i="4"/>
  <c r="AW35" i="4" s="1"/>
  <c r="AS16" i="4"/>
  <c r="AV41" i="4" s="1"/>
  <c r="AT16" i="4"/>
  <c r="AW41" i="4" s="1"/>
  <c r="AS4" i="4"/>
  <c r="AT4" i="4"/>
  <c r="AW5" i="4" s="1"/>
  <c r="AT13" i="4"/>
  <c r="AW32" i="4" s="1"/>
  <c r="AS13" i="4"/>
  <c r="AV32" i="4" s="1"/>
  <c r="AS22" i="4"/>
  <c r="AV59" i="4" s="1"/>
  <c r="AT22" i="4"/>
  <c r="AW59" i="4" s="1"/>
  <c r="AS9" i="4"/>
  <c r="AV20" i="4" s="1"/>
  <c r="AT9" i="4"/>
  <c r="AW20" i="4" s="1"/>
  <c r="AS5" i="4"/>
  <c r="AV8" i="4" s="1"/>
  <c r="AT5" i="4"/>
  <c r="AW8" i="4" s="1"/>
  <c r="AT18" i="4"/>
  <c r="AW47" i="4" s="1"/>
  <c r="AS18" i="4"/>
  <c r="AV47" i="4" s="1"/>
  <c r="AS35" i="4"/>
  <c r="AT35" i="4"/>
  <c r="AT15" i="4"/>
  <c r="AW38" i="4" s="1"/>
  <c r="AS15" i="4"/>
  <c r="AV38" i="4" s="1"/>
  <c r="AS21" i="4"/>
  <c r="AV56" i="4" s="1"/>
  <c r="AT21" i="4"/>
  <c r="AW56" i="4" s="1"/>
  <c r="AT27" i="4"/>
  <c r="AW74" i="4" s="1"/>
  <c r="AS27" i="4"/>
  <c r="AV74" i="4" s="1"/>
  <c r="AT36" i="4"/>
  <c r="AS36" i="4"/>
  <c r="AT8" i="4"/>
  <c r="AW17" i="4" s="1"/>
  <c r="AS8" i="4"/>
  <c r="AV17" i="4" s="1"/>
  <c r="AT37" i="4"/>
  <c r="AS37" i="4"/>
  <c r="AT28" i="4"/>
  <c r="AW77" i="4" s="1"/>
  <c r="AS28" i="4"/>
  <c r="AV77" i="4" s="1"/>
  <c r="AS29" i="4"/>
  <c r="AV80" i="4" s="1"/>
  <c r="AT29" i="4"/>
  <c r="AW80" i="4" s="1"/>
  <c r="AT34" i="4"/>
  <c r="AS34" i="4"/>
  <c r="AW52" i="4"/>
  <c r="AW54" i="4"/>
  <c r="AT24" i="4"/>
  <c r="AW65" i="4" s="1"/>
  <c r="AS24" i="4"/>
  <c r="AV65" i="4" s="1"/>
  <c r="AS25" i="4"/>
  <c r="AV68" i="4" s="1"/>
  <c r="AT25" i="4"/>
  <c r="AW68" i="4" s="1"/>
  <c r="AT31" i="4"/>
  <c r="AW86" i="4" s="1"/>
  <c r="AS31" i="4"/>
  <c r="AV86" i="4" s="1"/>
  <c r="AS26" i="4"/>
  <c r="AV71" i="4" s="1"/>
  <c r="AT26" i="4"/>
  <c r="AW71" i="4" s="1"/>
  <c r="AT17" i="4"/>
  <c r="AW44" i="4" s="1"/>
  <c r="AS17" i="4"/>
  <c r="AV44" i="4" s="1"/>
  <c r="AT7" i="4"/>
  <c r="AW14" i="4" s="1"/>
  <c r="AS7" i="4"/>
  <c r="AV14" i="4" s="1"/>
  <c r="AS6" i="4"/>
  <c r="AV11" i="4" s="1"/>
  <c r="AT6" i="4"/>
  <c r="AW11" i="4" s="1"/>
  <c r="AT11" i="4"/>
  <c r="AW26" i="4" s="1"/>
  <c r="AS11" i="4"/>
  <c r="AV26" i="4" s="1"/>
  <c r="AJ42" i="4"/>
  <c r="AI42" i="4"/>
  <c r="AG44" i="4"/>
  <c r="AH43" i="4"/>
  <c r="AD41" i="4"/>
  <c r="AF40" i="4"/>
  <c r="AE40" i="4"/>
  <c r="AT48" i="4"/>
  <c r="AS48" i="4"/>
  <c r="AQ50" i="4"/>
  <c r="AR49" i="4"/>
  <c r="AP39" i="4"/>
  <c r="AO39" i="4"/>
  <c r="AN40" i="4"/>
  <c r="T41" i="4"/>
  <c r="V40" i="4"/>
  <c r="U40" i="4"/>
  <c r="P36" i="4"/>
  <c r="O36" i="4"/>
  <c r="M38" i="4"/>
  <c r="N37" i="4"/>
  <c r="Q39" i="3" l="1"/>
  <c r="AV5" i="4"/>
  <c r="AW63" i="4"/>
  <c r="AW36" i="4"/>
  <c r="AW34" i="4"/>
  <c r="AW67" i="4"/>
  <c r="AW69" i="4"/>
  <c r="AW79" i="4"/>
  <c r="AW81" i="4"/>
  <c r="AW21" i="4"/>
  <c r="AW19" i="4"/>
  <c r="AW40" i="4"/>
  <c r="AW42" i="4"/>
  <c r="AW15" i="4"/>
  <c r="AW13" i="4"/>
  <c r="AW39" i="4"/>
  <c r="AW37" i="4"/>
  <c r="AW93" i="4"/>
  <c r="AW91" i="4"/>
  <c r="AW64" i="4"/>
  <c r="AW66" i="4"/>
  <c r="AW72" i="4"/>
  <c r="AW70" i="4"/>
  <c r="AW57" i="4"/>
  <c r="AW55" i="4"/>
  <c r="AW90" i="4"/>
  <c r="AW88" i="4"/>
  <c r="AW25" i="4"/>
  <c r="AW27" i="4"/>
  <c r="AW48" i="4"/>
  <c r="AW46" i="4"/>
  <c r="AW33" i="4"/>
  <c r="AW31" i="4"/>
  <c r="AW51" i="4"/>
  <c r="AW49" i="4"/>
  <c r="AW76" i="4"/>
  <c r="AW78" i="4"/>
  <c r="AW10" i="4"/>
  <c r="AW12" i="4"/>
  <c r="AW7" i="4"/>
  <c r="AW9" i="4"/>
  <c r="AW4" i="4"/>
  <c r="AW6" i="4"/>
  <c r="AW3" i="4" s="1"/>
  <c r="AW2" i="4" s="1"/>
  <c r="AW60" i="4"/>
  <c r="AW58" i="4"/>
  <c r="AW45" i="4"/>
  <c r="AW43" i="4"/>
  <c r="AW75" i="4"/>
  <c r="AW73" i="4"/>
  <c r="AW87" i="4"/>
  <c r="AW85" i="4"/>
  <c r="AW16" i="4"/>
  <c r="AW18" i="4"/>
  <c r="AW84" i="4"/>
  <c r="AW82" i="4"/>
  <c r="AW22" i="4"/>
  <c r="AW24" i="4"/>
  <c r="AJ43" i="4"/>
  <c r="AI43" i="4"/>
  <c r="AO40" i="4"/>
  <c r="AN41" i="4"/>
  <c r="AP40" i="4"/>
  <c r="AT49" i="4"/>
  <c r="AS49" i="4"/>
  <c r="AG45" i="4"/>
  <c r="AH44" i="4"/>
  <c r="AQ51" i="4"/>
  <c r="AR50" i="4"/>
  <c r="AD42" i="4"/>
  <c r="AE41" i="4"/>
  <c r="AF41" i="4"/>
  <c r="T42" i="4"/>
  <c r="V41" i="4"/>
  <c r="U41" i="4"/>
  <c r="P37" i="4"/>
  <c r="O37" i="4"/>
  <c r="M39" i="4"/>
  <c r="N38" i="4"/>
  <c r="AG46" i="4" l="1"/>
  <c r="AH45" i="4"/>
  <c r="AN42" i="4"/>
  <c r="AP41" i="4"/>
  <c r="AO41" i="4"/>
  <c r="AT50" i="4"/>
  <c r="AS50" i="4"/>
  <c r="AE42" i="4"/>
  <c r="AD43" i="4"/>
  <c r="AF42" i="4"/>
  <c r="AQ52" i="4"/>
  <c r="AR51" i="4"/>
  <c r="AI44" i="4"/>
  <c r="AJ44" i="4"/>
  <c r="V42" i="4"/>
  <c r="U42" i="4"/>
  <c r="T43" i="4"/>
  <c r="P38" i="4"/>
  <c r="O38" i="4"/>
  <c r="M40" i="4"/>
  <c r="N39" i="4"/>
  <c r="AT51" i="4" l="1"/>
  <c r="AS51" i="4"/>
  <c r="AQ53" i="4"/>
  <c r="AR53" i="4" s="1"/>
  <c r="AR52" i="4"/>
  <c r="AD44" i="4"/>
  <c r="AF43" i="4"/>
  <c r="AE43" i="4"/>
  <c r="AN43" i="4"/>
  <c r="AP42" i="4"/>
  <c r="AO42" i="4"/>
  <c r="AJ45" i="4"/>
  <c r="AI45" i="4"/>
  <c r="AG47" i="4"/>
  <c r="AH46" i="4"/>
  <c r="V43" i="4"/>
  <c r="U43" i="4"/>
  <c r="T44" i="4"/>
  <c r="P39" i="4"/>
  <c r="O39" i="4"/>
  <c r="M41" i="4"/>
  <c r="N40" i="4"/>
  <c r="AO43" i="4" l="1"/>
  <c r="AP43" i="4"/>
  <c r="AN44" i="4"/>
  <c r="AJ46" i="4"/>
  <c r="AI46" i="4"/>
  <c r="AG48" i="4"/>
  <c r="AH47" i="4"/>
  <c r="AD45" i="4"/>
  <c r="AF44" i="4"/>
  <c r="AE44" i="4"/>
  <c r="AT53" i="4"/>
  <c r="AS53" i="4"/>
  <c r="AT52" i="4"/>
  <c r="AS52" i="4"/>
  <c r="U44" i="4"/>
  <c r="T45" i="4"/>
  <c r="V44" i="4"/>
  <c r="P40" i="4"/>
  <c r="O40" i="4"/>
  <c r="M42" i="4"/>
  <c r="N41" i="4"/>
  <c r="AE45" i="4" l="1"/>
  <c r="AF45" i="4"/>
  <c r="AD46" i="4"/>
  <c r="AI47" i="4"/>
  <c r="AJ47" i="4"/>
  <c r="AG49" i="4"/>
  <c r="AH48" i="4"/>
  <c r="AN45" i="4"/>
  <c r="AP44" i="4"/>
  <c r="AO44" i="4"/>
  <c r="T46" i="4"/>
  <c r="V45" i="4"/>
  <c r="U45" i="4"/>
  <c r="P41" i="4"/>
  <c r="O41" i="4"/>
  <c r="M43" i="4"/>
  <c r="N42" i="4"/>
  <c r="BB2" i="3"/>
  <c r="AN46" i="4" l="1"/>
  <c r="AP45" i="4"/>
  <c r="AO45" i="4"/>
  <c r="AJ48" i="4"/>
  <c r="AI48" i="4"/>
  <c r="AG50" i="4"/>
  <c r="AH49" i="4"/>
  <c r="AD47" i="4"/>
  <c r="AF46" i="4"/>
  <c r="AE46" i="4"/>
  <c r="U46" i="4"/>
  <c r="T47" i="4"/>
  <c r="V46" i="4"/>
  <c r="P42" i="4"/>
  <c r="O42" i="4"/>
  <c r="M44" i="4"/>
  <c r="N43" i="4"/>
  <c r="BI4" i="4"/>
  <c r="BH4" i="4"/>
  <c r="AO46" i="4" l="1"/>
  <c r="AP46" i="4"/>
  <c r="AN47" i="4"/>
  <c r="AD48" i="4"/>
  <c r="AF47" i="4"/>
  <c r="AE47" i="4"/>
  <c r="AJ49" i="4"/>
  <c r="AI49" i="4"/>
  <c r="AG51" i="4"/>
  <c r="AH50" i="4"/>
  <c r="T48" i="4"/>
  <c r="V47" i="4"/>
  <c r="U47" i="4"/>
  <c r="P43" i="4"/>
  <c r="O43" i="4"/>
  <c r="M45" i="4"/>
  <c r="N44" i="4"/>
  <c r="BD14" i="4"/>
  <c r="BD15" i="4"/>
  <c r="BD16" i="4"/>
  <c r="BD17" i="4"/>
  <c r="BD18" i="4"/>
  <c r="BD19" i="4"/>
  <c r="BF19" i="4" l="1"/>
  <c r="BF17" i="4"/>
  <c r="BF15" i="4"/>
  <c r="BF18" i="4"/>
  <c r="BF16" i="4"/>
  <c r="BF14" i="4"/>
  <c r="AN48" i="4"/>
  <c r="AP47" i="4"/>
  <c r="AO47" i="4"/>
  <c r="AI50" i="4"/>
  <c r="AJ50" i="4"/>
  <c r="AE48" i="4"/>
  <c r="AD49" i="4"/>
  <c r="AF48" i="4"/>
  <c r="AG52" i="4"/>
  <c r="AH51" i="4"/>
  <c r="T49" i="4"/>
  <c r="V48" i="4"/>
  <c r="U48" i="4"/>
  <c r="P44" i="4"/>
  <c r="O44" i="4"/>
  <c r="M46" i="4"/>
  <c r="N45" i="4"/>
  <c r="BD4" i="4"/>
  <c r="F2" i="22"/>
  <c r="F3" i="22" s="1"/>
  <c r="E2" i="22"/>
  <c r="E3" i="22" s="1"/>
  <c r="D2" i="22"/>
  <c r="D3" i="22" s="1"/>
  <c r="C2" i="22"/>
  <c r="E35" i="22" l="1"/>
  <c r="E103" i="22"/>
  <c r="E105" i="22"/>
  <c r="E104" i="22"/>
  <c r="D35" i="22"/>
  <c r="D103" i="22"/>
  <c r="D104" i="22"/>
  <c r="D105" i="22"/>
  <c r="F35" i="22"/>
  <c r="F105" i="22"/>
  <c r="F103" i="22"/>
  <c r="F104" i="22"/>
  <c r="E83" i="22"/>
  <c r="E75" i="22"/>
  <c r="E67" i="22"/>
  <c r="E59" i="22"/>
  <c r="E51" i="22"/>
  <c r="E74" i="22"/>
  <c r="E66" i="22"/>
  <c r="E50" i="22"/>
  <c r="E81" i="22"/>
  <c r="E65" i="22"/>
  <c r="E49" i="22"/>
  <c r="E88" i="22"/>
  <c r="E72" i="22"/>
  <c r="E56" i="22"/>
  <c r="E69" i="22"/>
  <c r="E76" i="22"/>
  <c r="E52" i="22"/>
  <c r="E82" i="22"/>
  <c r="E58" i="22"/>
  <c r="E89" i="22"/>
  <c r="E73" i="22"/>
  <c r="E57" i="22"/>
  <c r="E80" i="22"/>
  <c r="E64" i="22"/>
  <c r="E48" i="22"/>
  <c r="E85" i="22"/>
  <c r="E61" i="22"/>
  <c r="E68" i="22"/>
  <c r="E87" i="22"/>
  <c r="E79" i="22"/>
  <c r="E71" i="22"/>
  <c r="E63" i="22"/>
  <c r="E55" i="22"/>
  <c r="E86" i="22"/>
  <c r="E78" i="22"/>
  <c r="E70" i="22"/>
  <c r="E62" i="22"/>
  <c r="E54" i="22"/>
  <c r="E77" i="22"/>
  <c r="E53" i="22"/>
  <c r="E84" i="22"/>
  <c r="E60" i="22"/>
  <c r="F82" i="22"/>
  <c r="F50" i="22"/>
  <c r="F89" i="22"/>
  <c r="F81" i="22"/>
  <c r="F73" i="22"/>
  <c r="F65" i="22"/>
  <c r="F57" i="22"/>
  <c r="F49" i="22"/>
  <c r="F80" i="22"/>
  <c r="F72" i="22"/>
  <c r="F56" i="22"/>
  <c r="F48" i="22"/>
  <c r="F87" i="22"/>
  <c r="F71" i="22"/>
  <c r="F63" i="22"/>
  <c r="F55" i="22"/>
  <c r="F86" i="22"/>
  <c r="F70" i="22"/>
  <c r="F62" i="22"/>
  <c r="F59" i="22"/>
  <c r="F58" i="22"/>
  <c r="F88" i="22"/>
  <c r="F64" i="22"/>
  <c r="F79" i="22"/>
  <c r="F78" i="22"/>
  <c r="F54" i="22"/>
  <c r="F75" i="22"/>
  <c r="F66" i="22"/>
  <c r="F85" i="22"/>
  <c r="F77" i="22"/>
  <c r="F69" i="22"/>
  <c r="F61" i="22"/>
  <c r="F53" i="22"/>
  <c r="F84" i="22"/>
  <c r="F76" i="22"/>
  <c r="F68" i="22"/>
  <c r="F60" i="22"/>
  <c r="F52" i="22"/>
  <c r="F83" i="22"/>
  <c r="F67" i="22"/>
  <c r="F51" i="22"/>
  <c r="F74" i="22"/>
  <c r="D54" i="22"/>
  <c r="D85" i="22"/>
  <c r="D77" i="22"/>
  <c r="D69" i="22"/>
  <c r="D61" i="22"/>
  <c r="D53" i="22"/>
  <c r="D84" i="22"/>
  <c r="D68" i="22"/>
  <c r="D60" i="22"/>
  <c r="D75" i="22"/>
  <c r="D59" i="22"/>
  <c r="D82" i="22"/>
  <c r="D66" i="22"/>
  <c r="D50" i="22"/>
  <c r="D87" i="22"/>
  <c r="D63" i="22"/>
  <c r="D70" i="22"/>
  <c r="D76" i="22"/>
  <c r="D52" i="22"/>
  <c r="D83" i="22"/>
  <c r="D67" i="22"/>
  <c r="D51" i="22"/>
  <c r="D74" i="22"/>
  <c r="D58" i="22"/>
  <c r="D79" i="22"/>
  <c r="D55" i="22"/>
  <c r="D86" i="22"/>
  <c r="D62" i="22"/>
  <c r="D89" i="22"/>
  <c r="D81" i="22"/>
  <c r="D73" i="22"/>
  <c r="D65" i="22"/>
  <c r="D57" i="22"/>
  <c r="D49" i="22"/>
  <c r="D88" i="22"/>
  <c r="D80" i="22"/>
  <c r="D72" i="22"/>
  <c r="D64" i="22"/>
  <c r="D56" i="22"/>
  <c r="D48" i="22"/>
  <c r="D71" i="22"/>
  <c r="D78" i="22"/>
  <c r="AD50" i="4"/>
  <c r="AF49" i="4"/>
  <c r="AE49" i="4"/>
  <c r="AI51" i="4"/>
  <c r="AJ51" i="4"/>
  <c r="AG53" i="4"/>
  <c r="AH53" i="4" s="1"/>
  <c r="AH52" i="4"/>
  <c r="AO48" i="4"/>
  <c r="AN49" i="4"/>
  <c r="AP48" i="4"/>
  <c r="V49" i="4"/>
  <c r="U49" i="4"/>
  <c r="T50" i="4"/>
  <c r="P45" i="4"/>
  <c r="O45" i="4"/>
  <c r="M47" i="4"/>
  <c r="N46" i="4"/>
  <c r="F47" i="22"/>
  <c r="F46" i="22" s="1"/>
  <c r="D47" i="22"/>
  <c r="D46" i="22" s="1"/>
  <c r="E47" i="22"/>
  <c r="E46" i="22" s="1"/>
  <c r="F41" i="22"/>
  <c r="F43" i="22"/>
  <c r="F40" i="22"/>
  <c r="F42" i="22"/>
  <c r="E41" i="22"/>
  <c r="E43" i="22"/>
  <c r="E40" i="22"/>
  <c r="E42" i="22"/>
  <c r="D40" i="22"/>
  <c r="D42" i="22"/>
  <c r="D43" i="22"/>
  <c r="D41" i="22"/>
  <c r="BD5" i="4"/>
  <c r="D37" i="22"/>
  <c r="D39" i="22"/>
  <c r="D38" i="22"/>
  <c r="F39" i="22"/>
  <c r="F37" i="22"/>
  <c r="F38" i="22"/>
  <c r="E39" i="22"/>
  <c r="E37" i="22"/>
  <c r="E38" i="22"/>
  <c r="C3" i="22"/>
  <c r="E12" i="22"/>
  <c r="E4" i="22"/>
  <c r="F34" i="22"/>
  <c r="F4" i="22"/>
  <c r="D34" i="22"/>
  <c r="D4" i="22"/>
  <c r="BG18" i="4"/>
  <c r="BG17" i="4"/>
  <c r="BG19" i="4"/>
  <c r="BG16" i="4"/>
  <c r="BG15" i="4"/>
  <c r="E15" i="22"/>
  <c r="F15" i="22"/>
  <c r="F21" i="22"/>
  <c r="E23" i="22"/>
  <c r="E31" i="22"/>
  <c r="F5" i="22"/>
  <c r="F23" i="22"/>
  <c r="E7" i="22"/>
  <c r="F29" i="22"/>
  <c r="F7" i="22"/>
  <c r="F13" i="22"/>
  <c r="F31" i="22"/>
  <c r="E11" i="22"/>
  <c r="E19" i="22"/>
  <c r="E27" i="22"/>
  <c r="F11" i="22"/>
  <c r="F19" i="22"/>
  <c r="F27" i="22"/>
  <c r="E5" i="22"/>
  <c r="E13" i="22"/>
  <c r="E21" i="22"/>
  <c r="E29" i="22"/>
  <c r="E9" i="22"/>
  <c r="E17" i="22"/>
  <c r="E25" i="22"/>
  <c r="E33" i="22"/>
  <c r="F9" i="22"/>
  <c r="F17" i="22"/>
  <c r="F25" i="22"/>
  <c r="F33" i="22"/>
  <c r="F8" i="22"/>
  <c r="D5" i="22"/>
  <c r="D7" i="22"/>
  <c r="D9" i="22"/>
  <c r="D11" i="22"/>
  <c r="D13" i="22"/>
  <c r="D15" i="22"/>
  <c r="D17" i="22"/>
  <c r="D19" i="22"/>
  <c r="D21" i="22"/>
  <c r="D23" i="22"/>
  <c r="D25" i="22"/>
  <c r="D27" i="22"/>
  <c r="D29" i="22"/>
  <c r="D31" i="22"/>
  <c r="D33" i="22"/>
  <c r="D6" i="22"/>
  <c r="D8" i="22"/>
  <c r="D10" i="22"/>
  <c r="D12" i="22"/>
  <c r="D14" i="22"/>
  <c r="D16" i="22"/>
  <c r="D18" i="22"/>
  <c r="D20" i="22"/>
  <c r="D22" i="22"/>
  <c r="D24" i="22"/>
  <c r="D26" i="22"/>
  <c r="D28" i="22"/>
  <c r="D30" i="22"/>
  <c r="D32" i="22"/>
  <c r="E6" i="22"/>
  <c r="E10" i="22"/>
  <c r="E14" i="22"/>
  <c r="E16" i="22"/>
  <c r="E18" i="22"/>
  <c r="E20" i="22"/>
  <c r="E22" i="22"/>
  <c r="E24" i="22"/>
  <c r="E26" i="22"/>
  <c r="E28" i="22"/>
  <c r="E30" i="22"/>
  <c r="E32" i="22"/>
  <c r="E34" i="22"/>
  <c r="E8" i="22"/>
  <c r="F6" i="22"/>
  <c r="F10" i="22"/>
  <c r="F12" i="22"/>
  <c r="F14" i="22"/>
  <c r="F16" i="22"/>
  <c r="F18" i="22"/>
  <c r="F20" i="22"/>
  <c r="F22" i="22"/>
  <c r="F24" i="22"/>
  <c r="F26" i="22"/>
  <c r="F28" i="22"/>
  <c r="F30" i="22"/>
  <c r="F32" i="22"/>
  <c r="C35" i="22" l="1"/>
  <c r="C103" i="22"/>
  <c r="C104" i="22"/>
  <c r="C105" i="22"/>
  <c r="C68" i="22"/>
  <c r="C58" i="22"/>
  <c r="C81" i="22"/>
  <c r="C73" i="22"/>
  <c r="C65" i="22"/>
  <c r="C57" i="22"/>
  <c r="C88" i="22"/>
  <c r="C80" i="22"/>
  <c r="C72" i="22"/>
  <c r="C64" i="22"/>
  <c r="C56" i="22"/>
  <c r="C87" i="22"/>
  <c r="C79" i="22"/>
  <c r="C71" i="22"/>
  <c r="C63" i="22"/>
  <c r="C55" i="22"/>
  <c r="C86" i="22"/>
  <c r="C78" i="22"/>
  <c r="C70" i="22"/>
  <c r="C62" i="22"/>
  <c r="C54" i="22"/>
  <c r="C85" i="22"/>
  <c r="C77" i="22"/>
  <c r="C69" i="22"/>
  <c r="C61" i="22"/>
  <c r="C53" i="22"/>
  <c r="C84" i="22"/>
  <c r="C76" i="22"/>
  <c r="C60" i="22"/>
  <c r="C52" i="22"/>
  <c r="C83" i="22"/>
  <c r="C75" i="22"/>
  <c r="C67" i="22"/>
  <c r="C59" i="22"/>
  <c r="C51" i="22"/>
  <c r="C82" i="22"/>
  <c r="C74" i="22"/>
  <c r="C66" i="22"/>
  <c r="AI53" i="4"/>
  <c r="AJ53" i="4"/>
  <c r="AJ52" i="4"/>
  <c r="AI52" i="4"/>
  <c r="AO49" i="4"/>
  <c r="AN50" i="4"/>
  <c r="AP49" i="4"/>
  <c r="AD51" i="4"/>
  <c r="AF50" i="4"/>
  <c r="AE50" i="4"/>
  <c r="U50" i="4"/>
  <c r="V50" i="4"/>
  <c r="T51" i="4"/>
  <c r="P46" i="4"/>
  <c r="O46" i="4"/>
  <c r="M48" i="4"/>
  <c r="N47" i="4"/>
  <c r="C4" i="22"/>
  <c r="C48" i="22"/>
  <c r="C47" i="22"/>
  <c r="C46" i="22" s="1"/>
  <c r="C89" i="22"/>
  <c r="C50" i="22"/>
  <c r="C49" i="22"/>
  <c r="C6" i="22"/>
  <c r="C43" i="22"/>
  <c r="C40" i="22"/>
  <c r="C42" i="22"/>
  <c r="C41" i="22"/>
  <c r="BD6" i="4"/>
  <c r="C23" i="22"/>
  <c r="C16" i="22"/>
  <c r="C24" i="22"/>
  <c r="C21" i="22"/>
  <c r="C39" i="22"/>
  <c r="C37" i="22"/>
  <c r="C38" i="22"/>
  <c r="C26" i="22"/>
  <c r="C11" i="22"/>
  <c r="C28" i="22"/>
  <c r="C30" i="22"/>
  <c r="C13" i="22"/>
  <c r="C12" i="22"/>
  <c r="C15" i="22"/>
  <c r="C20" i="22"/>
  <c r="C19" i="22"/>
  <c r="C10" i="22"/>
  <c r="C32" i="22"/>
  <c r="C8" i="22"/>
  <c r="C9" i="22"/>
  <c r="C14" i="22"/>
  <c r="C34" i="22"/>
  <c r="C31" i="22"/>
  <c r="C18" i="22"/>
  <c r="C5" i="22"/>
  <c r="C27" i="22"/>
  <c r="C29" i="22"/>
  <c r="C22" i="22"/>
  <c r="C7" i="22"/>
  <c r="C25" i="22"/>
  <c r="C17" i="22"/>
  <c r="C33" i="22"/>
  <c r="BE27" i="4"/>
  <c r="CC32" i="21" l="1"/>
  <c r="CC30" i="21"/>
  <c r="CC28" i="21"/>
  <c r="CC26" i="21"/>
  <c r="CC24" i="21"/>
  <c r="CC22" i="21"/>
  <c r="CC20" i="21"/>
  <c r="CC18" i="21"/>
  <c r="CC16" i="21"/>
  <c r="CC14" i="21"/>
  <c r="CC12" i="21"/>
  <c r="CC10" i="21"/>
  <c r="CC8" i="21"/>
  <c r="CC6" i="21"/>
  <c r="CC4" i="21"/>
  <c r="CC31" i="21"/>
  <c r="CC29" i="21"/>
  <c r="CC27" i="21"/>
  <c r="CC25" i="21"/>
  <c r="CC23" i="21"/>
  <c r="CC21" i="21"/>
  <c r="CC19" i="21"/>
  <c r="CC17" i="21"/>
  <c r="CC15" i="21"/>
  <c r="CC13" i="21"/>
  <c r="CC11" i="21"/>
  <c r="CC9" i="21"/>
  <c r="CC7" i="21"/>
  <c r="CC5" i="21"/>
  <c r="CF3" i="21"/>
  <c r="CF32" i="21"/>
  <c r="CF30" i="21"/>
  <c r="CF28" i="21"/>
  <c r="CF26" i="21"/>
  <c r="CF24" i="21"/>
  <c r="CF22" i="21"/>
  <c r="CF20" i="21"/>
  <c r="CF18" i="21"/>
  <c r="CF16" i="21"/>
  <c r="CF14" i="21"/>
  <c r="CF12" i="21"/>
  <c r="CF10" i="21"/>
  <c r="CF8" i="21"/>
  <c r="CF6" i="21"/>
  <c r="CF4" i="21"/>
  <c r="CF31" i="21"/>
  <c r="CF29" i="21"/>
  <c r="CF27" i="21"/>
  <c r="CF25" i="21"/>
  <c r="CF23" i="21"/>
  <c r="CF21" i="21"/>
  <c r="CF19" i="21"/>
  <c r="CF17" i="21"/>
  <c r="CF15" i="21"/>
  <c r="CF13" i="21"/>
  <c r="CF11" i="21"/>
  <c r="CF9" i="21"/>
  <c r="CF7" i="21"/>
  <c r="CF5" i="21"/>
  <c r="CD3" i="21"/>
  <c r="CD30" i="21"/>
  <c r="CD26" i="21"/>
  <c r="CD24" i="21"/>
  <c r="CD20" i="21"/>
  <c r="CD16" i="21"/>
  <c r="CD12" i="21"/>
  <c r="CD8" i="21"/>
  <c r="CD4" i="21"/>
  <c r="CD31" i="21"/>
  <c r="CD25" i="21"/>
  <c r="CD19" i="21"/>
  <c r="CD13" i="21"/>
  <c r="CD7" i="21"/>
  <c r="CD29" i="21"/>
  <c r="CD23" i="21"/>
  <c r="CD17" i="21"/>
  <c r="CD11" i="21"/>
  <c r="CD5" i="21"/>
  <c r="CD32" i="21"/>
  <c r="CD28" i="21"/>
  <c r="CD22" i="21"/>
  <c r="CD18" i="21"/>
  <c r="CD14" i="21"/>
  <c r="CD10" i="21"/>
  <c r="CD6" i="21"/>
  <c r="CD27" i="21"/>
  <c r="CD21" i="21"/>
  <c r="CD15" i="21"/>
  <c r="CD9" i="21"/>
  <c r="CE3" i="21"/>
  <c r="CE32" i="21"/>
  <c r="CE30" i="21"/>
  <c r="CE28" i="21"/>
  <c r="CE26" i="21"/>
  <c r="CE24" i="21"/>
  <c r="CE22" i="21"/>
  <c r="CE20" i="21"/>
  <c r="CE18" i="21"/>
  <c r="CE16" i="21"/>
  <c r="CE12" i="21"/>
  <c r="CE8" i="21"/>
  <c r="CE4" i="21"/>
  <c r="CE15" i="21"/>
  <c r="CE7" i="21"/>
  <c r="CE31" i="21"/>
  <c r="CE29" i="21"/>
  <c r="CE27" i="21"/>
  <c r="CE25" i="21"/>
  <c r="CE23" i="21"/>
  <c r="CE21" i="21"/>
  <c r="CE19" i="21"/>
  <c r="CE17" i="21"/>
  <c r="CE11" i="21"/>
  <c r="CE14" i="21"/>
  <c r="CE10" i="21"/>
  <c r="CE6" i="21"/>
  <c r="CE13" i="21"/>
  <c r="CE9" i="21"/>
  <c r="CE5" i="21"/>
  <c r="CC3" i="21"/>
  <c r="AN51" i="4"/>
  <c r="AP50" i="4"/>
  <c r="AO50" i="4"/>
  <c r="AE51" i="4"/>
  <c r="AD52" i="4"/>
  <c r="AF51" i="4"/>
  <c r="V51" i="4"/>
  <c r="T52" i="4"/>
  <c r="U51" i="4"/>
  <c r="P47" i="4"/>
  <c r="O47" i="4"/>
  <c r="M49" i="4"/>
  <c r="N48" i="4"/>
  <c r="BD7" i="4"/>
  <c r="BE4" i="4"/>
  <c r="BF4" i="4" s="1"/>
  <c r="BF27" i="4"/>
  <c r="AD53" i="4" l="1"/>
  <c r="AF52" i="4"/>
  <c r="AE52" i="4"/>
  <c r="AN52" i="4"/>
  <c r="AP51" i="4"/>
  <c r="AO51" i="4"/>
  <c r="T53" i="4"/>
  <c r="V52" i="4"/>
  <c r="U52" i="4"/>
  <c r="P48" i="4"/>
  <c r="O48" i="4"/>
  <c r="M50" i="4"/>
  <c r="N49" i="4"/>
  <c r="BD8" i="4"/>
  <c r="BE5" i="4"/>
  <c r="BF5" i="4" s="1"/>
  <c r="BK2" i="21"/>
  <c r="BQ3" i="21" s="1"/>
  <c r="BK5" i="21" l="1"/>
  <c r="BK4" i="21" s="1"/>
  <c r="BL2" i="21"/>
  <c r="BQ4" i="21"/>
  <c r="BP4" i="21" s="1"/>
  <c r="AO52" i="4"/>
  <c r="AP52" i="4"/>
  <c r="AN53" i="4"/>
  <c r="AF53" i="4"/>
  <c r="AE53" i="4"/>
  <c r="V53" i="4"/>
  <c r="U53" i="4"/>
  <c r="P49" i="4"/>
  <c r="O49" i="4"/>
  <c r="M51" i="4"/>
  <c r="N50" i="4"/>
  <c r="BX3" i="21"/>
  <c r="BD9" i="4"/>
  <c r="BX4" i="21"/>
  <c r="BE6" i="4"/>
  <c r="BF6" i="4" s="1"/>
  <c r="BR4" i="21" l="1"/>
  <c r="BQ5" i="21"/>
  <c r="BQ6" i="21" s="1"/>
  <c r="BP6" i="21" s="1"/>
  <c r="BP3" i="21"/>
  <c r="AP53" i="4"/>
  <c r="AO53" i="4"/>
  <c r="P50" i="4"/>
  <c r="O50" i="4"/>
  <c r="M52" i="4"/>
  <c r="N51" i="4"/>
  <c r="BX5" i="21"/>
  <c r="BE9" i="4"/>
  <c r="BF9" i="4" s="1"/>
  <c r="BE7" i="4"/>
  <c r="BF7" i="4" s="1"/>
  <c r="BR6" i="21" l="1"/>
  <c r="BR3" i="21"/>
  <c r="BW3" i="21"/>
  <c r="CB3" i="21" s="1"/>
  <c r="BP5" i="21"/>
  <c r="BQ7" i="21"/>
  <c r="BP7" i="21" s="1"/>
  <c r="P51" i="4"/>
  <c r="O51" i="4"/>
  <c r="M53" i="4"/>
  <c r="N53" i="4" s="1"/>
  <c r="N52" i="4"/>
  <c r="BW4" i="21"/>
  <c r="BX6" i="21"/>
  <c r="BE8" i="4"/>
  <c r="BF8" i="4" s="1"/>
  <c r="A4" i="4"/>
  <c r="BG4" i="4"/>
  <c r="BY3" i="21" l="1"/>
  <c r="BR5" i="21"/>
  <c r="BW5" i="21"/>
  <c r="CA3" i="21"/>
  <c r="BR7" i="21"/>
  <c r="BZ3" i="21"/>
  <c r="CB4" i="21"/>
  <c r="CA4" i="21"/>
  <c r="BZ4" i="21"/>
  <c r="BY4" i="21"/>
  <c r="BQ8" i="21"/>
  <c r="BP8" i="21" s="1"/>
  <c r="P53" i="4"/>
  <c r="O53" i="4"/>
  <c r="P52" i="4"/>
  <c r="O52" i="4"/>
  <c r="BX7" i="21"/>
  <c r="B4" i="4"/>
  <c r="D4" i="4"/>
  <c r="BR8" i="21" l="1"/>
  <c r="BY5" i="21"/>
  <c r="BZ5" i="21"/>
  <c r="CB5" i="21"/>
  <c r="CA5" i="21"/>
  <c r="BQ9" i="21"/>
  <c r="BP9" i="21" s="1"/>
  <c r="C4" i="4"/>
  <c r="E4" i="4" s="1"/>
  <c r="BW6" i="21"/>
  <c r="BX8" i="21"/>
  <c r="BR9" i="21" l="1"/>
  <c r="CB6" i="21"/>
  <c r="CA6" i="21"/>
  <c r="BY6" i="21"/>
  <c r="BZ6" i="21"/>
  <c r="BQ10" i="21"/>
  <c r="BP10" i="21" s="1"/>
  <c r="F4" i="4"/>
  <c r="BW7" i="21"/>
  <c r="BX9" i="21"/>
  <c r="BR10" i="21" l="1"/>
  <c r="CA7" i="21"/>
  <c r="BZ7" i="21"/>
  <c r="CB7" i="21"/>
  <c r="BY7" i="21"/>
  <c r="BQ11" i="21"/>
  <c r="BP11" i="21" s="1"/>
  <c r="BW8" i="21"/>
  <c r="BX10" i="21"/>
  <c r="BR11" i="21" l="1"/>
  <c r="CB8" i="21"/>
  <c r="CA8" i="21"/>
  <c r="BZ8" i="21"/>
  <c r="BY8" i="21"/>
  <c r="BQ12" i="21"/>
  <c r="BW9" i="21"/>
  <c r="BX11" i="21"/>
  <c r="BP12" i="21" l="1"/>
  <c r="CB9" i="21"/>
  <c r="BY9" i="21"/>
  <c r="CA9" i="21"/>
  <c r="BZ9" i="21"/>
  <c r="BQ13" i="21"/>
  <c r="BW10" i="21"/>
  <c r="BX12" i="21"/>
  <c r="BR12" i="21" l="1"/>
  <c r="BP13" i="21"/>
  <c r="CB10" i="21"/>
  <c r="CA10" i="21"/>
  <c r="BY10" i="21"/>
  <c r="BZ10" i="21"/>
  <c r="BQ14" i="21"/>
  <c r="BP14" i="21" s="1"/>
  <c r="BW11" i="21"/>
  <c r="BX13" i="21"/>
  <c r="BG5" i="4"/>
  <c r="A5" i="4"/>
  <c r="BR14" i="21" l="1"/>
  <c r="BR13" i="21"/>
  <c r="BZ11" i="21"/>
  <c r="CB11" i="21"/>
  <c r="CA11" i="21"/>
  <c r="BY11" i="21"/>
  <c r="BQ15" i="21"/>
  <c r="BP15" i="21" s="1"/>
  <c r="BW12" i="21"/>
  <c r="BX14" i="21"/>
  <c r="B5" i="4"/>
  <c r="D5" i="4"/>
  <c r="C5" i="4" s="1"/>
  <c r="BR15" i="21" l="1"/>
  <c r="CB12" i="21"/>
  <c r="CA12" i="21"/>
  <c r="BY12" i="21"/>
  <c r="BZ12" i="21"/>
  <c r="BQ16" i="21"/>
  <c r="BP16" i="21" s="1"/>
  <c r="BW13" i="21"/>
  <c r="BX15" i="21"/>
  <c r="F5" i="4"/>
  <c r="E5" i="4"/>
  <c r="BR16" i="21" l="1"/>
  <c r="CA13" i="21"/>
  <c r="BZ13" i="21"/>
  <c r="CB13" i="21"/>
  <c r="BY13" i="21"/>
  <c r="BQ17" i="21"/>
  <c r="BP17" i="21" s="1"/>
  <c r="BW14" i="21"/>
  <c r="BX16" i="21"/>
  <c r="BG6" i="4"/>
  <c r="A6" i="4"/>
  <c r="BR17" i="21" l="1"/>
  <c r="D6" i="4"/>
  <c r="C6" i="4" s="1"/>
  <c r="F6" i="4" s="1"/>
  <c r="CB14" i="21"/>
  <c r="CA14" i="21"/>
  <c r="BZ14" i="21"/>
  <c r="BY14" i="21"/>
  <c r="BQ18" i="21"/>
  <c r="BP18" i="21" s="1"/>
  <c r="BW15" i="21"/>
  <c r="BX17" i="21"/>
  <c r="B6" i="4"/>
  <c r="BR18" i="21" l="1"/>
  <c r="E6" i="4"/>
  <c r="CB15" i="21"/>
  <c r="BZ15" i="21"/>
  <c r="BY15" i="21"/>
  <c r="CA15" i="21"/>
  <c r="BQ19" i="21"/>
  <c r="BW16" i="21"/>
  <c r="BX18" i="21"/>
  <c r="BP19" i="21" l="1"/>
  <c r="C16" i="21"/>
  <c r="CB16" i="21"/>
  <c r="CA16" i="21"/>
  <c r="BY16" i="21"/>
  <c r="BZ16" i="21"/>
  <c r="BQ20" i="21"/>
  <c r="BP20" i="21" s="1"/>
  <c r="BW17" i="21"/>
  <c r="BX19" i="21"/>
  <c r="E16" i="21" l="1"/>
  <c r="G16" i="21" s="1"/>
  <c r="BR20" i="21"/>
  <c r="BR19" i="21"/>
  <c r="C14" i="21"/>
  <c r="C39" i="21"/>
  <c r="C50" i="21"/>
  <c r="CA17" i="21"/>
  <c r="BZ17" i="21"/>
  <c r="CB17" i="21"/>
  <c r="BY17" i="21"/>
  <c r="BQ21" i="21"/>
  <c r="BP21" i="21" s="1"/>
  <c r="BW18" i="21"/>
  <c r="BX20" i="21"/>
  <c r="BR21" i="21" l="1"/>
  <c r="I16" i="21"/>
  <c r="D17" i="21"/>
  <c r="E39" i="21"/>
  <c r="C51" i="21"/>
  <c r="CB18" i="21"/>
  <c r="CA18" i="21"/>
  <c r="BZ18" i="21"/>
  <c r="BY18" i="21"/>
  <c r="BQ22" i="21"/>
  <c r="BP22" i="21" s="1"/>
  <c r="BW19" i="21"/>
  <c r="BX21" i="21"/>
  <c r="BR22" i="21" l="1"/>
  <c r="K16" i="21"/>
  <c r="F17" i="21"/>
  <c r="C52" i="21"/>
  <c r="G39" i="21"/>
  <c r="BW20" i="21"/>
  <c r="CB20" i="21" s="1"/>
  <c r="CA19" i="21"/>
  <c r="CB19" i="21"/>
  <c r="BY19" i="21"/>
  <c r="BZ19" i="21"/>
  <c r="BQ23" i="21"/>
  <c r="BP23" i="21" s="1"/>
  <c r="BX22" i="21"/>
  <c r="BR23" i="21" l="1"/>
  <c r="M16" i="21"/>
  <c r="H17" i="21"/>
  <c r="C53" i="21"/>
  <c r="I39" i="21"/>
  <c r="BZ20" i="21"/>
  <c r="BY20" i="21"/>
  <c r="CA20" i="21"/>
  <c r="BW21" i="21"/>
  <c r="CB21" i="21" s="1"/>
  <c r="BQ24" i="21"/>
  <c r="BP24" i="21" s="1"/>
  <c r="BX23" i="21"/>
  <c r="BR24" i="21" l="1"/>
  <c r="O16" i="21"/>
  <c r="J17" i="21"/>
  <c r="C54" i="21"/>
  <c r="K39" i="21"/>
  <c r="BY21" i="21"/>
  <c r="BZ21" i="21"/>
  <c r="CA21" i="21"/>
  <c r="BW22" i="21"/>
  <c r="CA22" i="21" s="1"/>
  <c r="BQ25" i="21"/>
  <c r="BP25" i="21" s="1"/>
  <c r="BX24" i="21"/>
  <c r="BR25" i="21" l="1"/>
  <c r="Q16" i="21"/>
  <c r="L17" i="21"/>
  <c r="C55" i="21"/>
  <c r="M39" i="21"/>
  <c r="BY22" i="21"/>
  <c r="CB22" i="21"/>
  <c r="BZ22" i="21"/>
  <c r="BW23" i="21"/>
  <c r="CB23" i="21" s="1"/>
  <c r="BQ26" i="21"/>
  <c r="BP26" i="21" s="1"/>
  <c r="BX25" i="21"/>
  <c r="BR26" i="21" l="1"/>
  <c r="S16" i="21"/>
  <c r="N17" i="21"/>
  <c r="C56" i="21"/>
  <c r="O39" i="21"/>
  <c r="BY23" i="21"/>
  <c r="BZ23" i="21"/>
  <c r="CA23" i="21"/>
  <c r="BW24" i="21"/>
  <c r="CB24" i="21" s="1"/>
  <c r="BQ27" i="21"/>
  <c r="BP27" i="21" s="1"/>
  <c r="BX26" i="21"/>
  <c r="BR27" i="21" l="1"/>
  <c r="U16" i="21"/>
  <c r="P17" i="21"/>
  <c r="Q39" i="21"/>
  <c r="C57" i="21"/>
  <c r="BZ24" i="21"/>
  <c r="BY24" i="21"/>
  <c r="BW25" i="21"/>
  <c r="BY25" i="21" s="1"/>
  <c r="CA24" i="21"/>
  <c r="BQ28" i="21"/>
  <c r="BP28" i="21" s="1"/>
  <c r="BX27" i="21"/>
  <c r="BR28" i="21" l="1"/>
  <c r="W16" i="21"/>
  <c r="R17" i="21"/>
  <c r="C58" i="21"/>
  <c r="S39" i="21"/>
  <c r="CA25" i="21"/>
  <c r="CB25" i="21"/>
  <c r="BZ25" i="21"/>
  <c r="BW26" i="21"/>
  <c r="BZ26" i="21" s="1"/>
  <c r="BQ29" i="21"/>
  <c r="BP29" i="21" s="1"/>
  <c r="BX28" i="21"/>
  <c r="P16" i="21"/>
  <c r="O13" i="21" s="1"/>
  <c r="BS29" i="21" l="1"/>
  <c r="BV29" i="21" s="1"/>
  <c r="BR29" i="21"/>
  <c r="Y16" i="21"/>
  <c r="T17" i="21"/>
  <c r="U39" i="21"/>
  <c r="C59" i="21"/>
  <c r="V16" i="21"/>
  <c r="CA26" i="21"/>
  <c r="CB26" i="21"/>
  <c r="BY26" i="21"/>
  <c r="BW27" i="21"/>
  <c r="BZ27" i="21" s="1"/>
  <c r="CI74" i="21"/>
  <c r="CI75" i="21" s="1"/>
  <c r="CI80" i="21"/>
  <c r="CI79" i="21" s="1"/>
  <c r="BQ30" i="21"/>
  <c r="BP30" i="21" s="1"/>
  <c r="CJ84" i="21"/>
  <c r="CJ82" i="21"/>
  <c r="BS21" i="21"/>
  <c r="BS20" i="21"/>
  <c r="BS22" i="21"/>
  <c r="BS18" i="21"/>
  <c r="BS24" i="21"/>
  <c r="BS23" i="21"/>
  <c r="BS25" i="21"/>
  <c r="P19" i="21"/>
  <c r="P24" i="21"/>
  <c r="BS11" i="21"/>
  <c r="T16" i="21"/>
  <c r="S13" i="21" s="1"/>
  <c r="N16" i="21"/>
  <c r="M13" i="21" s="1"/>
  <c r="R16" i="21"/>
  <c r="Q13" i="21" s="1"/>
  <c r="L16" i="21"/>
  <c r="K13" i="21" s="1"/>
  <c r="BS5" i="21"/>
  <c r="BS4" i="21"/>
  <c r="BS15" i="21"/>
  <c r="BX29" i="21"/>
  <c r="BS17" i="21"/>
  <c r="BS16" i="21"/>
  <c r="BU26" i="21"/>
  <c r="BS8" i="21"/>
  <c r="BS7" i="21"/>
  <c r="BS10" i="21"/>
  <c r="BS9" i="21"/>
  <c r="BS6" i="21"/>
  <c r="BS19" i="21"/>
  <c r="BS3" i="21"/>
  <c r="G50" i="21" s="1"/>
  <c r="BS14" i="21"/>
  <c r="BS28" i="21"/>
  <c r="BV28" i="21" s="1"/>
  <c r="BS26" i="21"/>
  <c r="BS12" i="21"/>
  <c r="BS27" i="21"/>
  <c r="BV27" i="21" s="1"/>
  <c r="BU28" i="21"/>
  <c r="V29" i="21" l="1"/>
  <c r="U28" i="21" s="1"/>
  <c r="U13" i="21"/>
  <c r="BR30" i="21"/>
  <c r="BU30" i="21" s="1"/>
  <c r="CJ83" i="21"/>
  <c r="J49" i="21"/>
  <c r="J58" i="21" s="1"/>
  <c r="K58" i="21" s="1"/>
  <c r="BU24" i="21"/>
  <c r="BU18" i="21"/>
  <c r="AA16" i="21"/>
  <c r="BU6" i="21"/>
  <c r="H14" i="21" s="1"/>
  <c r="BU12" i="21"/>
  <c r="T14" i="21" s="1"/>
  <c r="BU4" i="21"/>
  <c r="D14" i="21" s="1"/>
  <c r="BU20" i="21"/>
  <c r="BJ14" i="21" s="1"/>
  <c r="BU7" i="21"/>
  <c r="J14" i="21" s="1"/>
  <c r="BU10" i="21"/>
  <c r="P14" i="21" s="1"/>
  <c r="BU21" i="21"/>
  <c r="BU15" i="21"/>
  <c r="BU8" i="21"/>
  <c r="L14" i="21" s="1"/>
  <c r="BU23" i="21"/>
  <c r="BU5" i="21"/>
  <c r="F14" i="21" s="1"/>
  <c r="BU22" i="21"/>
  <c r="BU11" i="21"/>
  <c r="R14" i="21" s="1"/>
  <c r="BU17" i="21"/>
  <c r="BU29" i="21"/>
  <c r="BU25" i="21"/>
  <c r="BU19" i="21"/>
  <c r="BU16" i="21"/>
  <c r="BU9" i="21"/>
  <c r="N14" i="21" s="1"/>
  <c r="BU27" i="21"/>
  <c r="V24" i="21"/>
  <c r="U23" i="21" s="1"/>
  <c r="V19" i="21"/>
  <c r="U18" i="21" s="1"/>
  <c r="V34" i="21"/>
  <c r="V37" i="21" s="1"/>
  <c r="V17" i="21"/>
  <c r="W39" i="21"/>
  <c r="C60" i="21"/>
  <c r="G51" i="21"/>
  <c r="G57" i="21"/>
  <c r="G52" i="21"/>
  <c r="G54" i="21"/>
  <c r="G59" i="21"/>
  <c r="G56" i="21"/>
  <c r="G55" i="21"/>
  <c r="G58" i="21"/>
  <c r="E54" i="21"/>
  <c r="E59" i="21"/>
  <c r="E57" i="21"/>
  <c r="E52" i="21"/>
  <c r="E58" i="21"/>
  <c r="E56" i="21"/>
  <c r="E55" i="21"/>
  <c r="P29" i="21"/>
  <c r="O28" i="21" s="1"/>
  <c r="E51" i="21"/>
  <c r="CB27" i="21"/>
  <c r="N34" i="21" s="1"/>
  <c r="P34" i="21"/>
  <c r="P37" i="21" s="1"/>
  <c r="CA27" i="21"/>
  <c r="BY27" i="21"/>
  <c r="BW28" i="21"/>
  <c r="BY28" i="21" s="1"/>
  <c r="J16" i="21"/>
  <c r="I13" i="21" s="1"/>
  <c r="BV25" i="21"/>
  <c r="BV23" i="21"/>
  <c r="BV19" i="21"/>
  <c r="BV18" i="21"/>
  <c r="BV26" i="21"/>
  <c r="BV17" i="21"/>
  <c r="BV20" i="21"/>
  <c r="BV22" i="21"/>
  <c r="BV21" i="21"/>
  <c r="BV24" i="21"/>
  <c r="BV14" i="21"/>
  <c r="BV15" i="21"/>
  <c r="BV4" i="21"/>
  <c r="BV9" i="21"/>
  <c r="BV8" i="21"/>
  <c r="BV5" i="21"/>
  <c r="BV6" i="21"/>
  <c r="BV10" i="21"/>
  <c r="BV12" i="21"/>
  <c r="BV7" i="21"/>
  <c r="BV11" i="21"/>
  <c r="BV3" i="21"/>
  <c r="BV16" i="21"/>
  <c r="CJ80" i="21"/>
  <c r="CJ23" i="21"/>
  <c r="CJ11" i="21"/>
  <c r="CJ65" i="21"/>
  <c r="CJ77" i="21"/>
  <c r="CJ56" i="21"/>
  <c r="CJ29" i="21"/>
  <c r="CJ68" i="21"/>
  <c r="CJ32" i="21"/>
  <c r="CJ59" i="21"/>
  <c r="CJ44" i="21"/>
  <c r="CJ20" i="21"/>
  <c r="CJ53" i="21"/>
  <c r="CJ50" i="21"/>
  <c r="CJ74" i="21"/>
  <c r="CJ14" i="21"/>
  <c r="CJ26" i="21"/>
  <c r="CJ47" i="21"/>
  <c r="CJ38" i="21"/>
  <c r="CJ17" i="21"/>
  <c r="CJ41" i="21"/>
  <c r="CJ8" i="21"/>
  <c r="CJ71" i="21"/>
  <c r="CJ62" i="21"/>
  <c r="CI81" i="21"/>
  <c r="CJ5" i="21"/>
  <c r="CI73" i="21"/>
  <c r="CI11" i="21"/>
  <c r="CI10" i="21" s="1"/>
  <c r="CI17" i="21"/>
  <c r="CI18" i="21" s="1"/>
  <c r="CI47" i="21"/>
  <c r="CI48" i="21" s="1"/>
  <c r="CI62" i="21"/>
  <c r="CI63" i="21" s="1"/>
  <c r="CI26" i="21"/>
  <c r="CI25" i="21" s="1"/>
  <c r="CI8" i="21"/>
  <c r="CI7" i="21" s="1"/>
  <c r="CI59" i="21"/>
  <c r="CI58" i="21" s="1"/>
  <c r="CI23" i="21"/>
  <c r="CI22" i="21" s="1"/>
  <c r="CI20" i="21"/>
  <c r="CI21" i="21" s="1"/>
  <c r="CI29" i="21"/>
  <c r="CI28" i="21" s="1"/>
  <c r="CI32" i="21"/>
  <c r="CI31" i="21" s="1"/>
  <c r="CI83" i="21"/>
  <c r="CI82" i="21" s="1"/>
  <c r="CI38" i="21"/>
  <c r="CI39" i="21" s="1"/>
  <c r="CI56" i="21"/>
  <c r="CI57" i="21" s="1"/>
  <c r="CI77" i="21"/>
  <c r="CI76" i="21" s="1"/>
  <c r="CI65" i="21"/>
  <c r="CI66" i="21" s="1"/>
  <c r="CI71" i="21"/>
  <c r="CI70" i="21" s="1"/>
  <c r="CI53" i="21"/>
  <c r="CI52" i="21" s="1"/>
  <c r="CI68" i="21"/>
  <c r="CI69" i="21" s="1"/>
  <c r="CI50" i="21"/>
  <c r="CI49" i="21" s="1"/>
  <c r="CI41" i="21"/>
  <c r="CI42" i="21" s="1"/>
  <c r="CI14" i="21"/>
  <c r="CI15" i="21" s="1"/>
  <c r="CI44" i="21"/>
  <c r="CI45" i="21" s="1"/>
  <c r="CI5" i="21"/>
  <c r="CI4" i="21" s="1"/>
  <c r="BQ31" i="21"/>
  <c r="BP31" i="21" s="1"/>
  <c r="BS30" i="21"/>
  <c r="BV30" i="21" s="1"/>
  <c r="CJ12" i="21"/>
  <c r="CJ10" i="21"/>
  <c r="CJ43" i="21"/>
  <c r="CJ45" i="21"/>
  <c r="CJ28" i="21"/>
  <c r="CJ30" i="21"/>
  <c r="CJ67" i="21"/>
  <c r="CJ69" i="21"/>
  <c r="CJ76" i="21"/>
  <c r="CJ78" i="21"/>
  <c r="CJ33" i="21"/>
  <c r="CJ31" i="21"/>
  <c r="CJ15" i="21"/>
  <c r="CJ13" i="21"/>
  <c r="CJ58" i="21"/>
  <c r="CJ60" i="21"/>
  <c r="CJ7" i="21"/>
  <c r="CJ9" i="21"/>
  <c r="CJ61" i="21"/>
  <c r="CJ63" i="21"/>
  <c r="CJ6" i="21"/>
  <c r="CJ3" i="21" s="1"/>
  <c r="CJ94" i="21" s="1"/>
  <c r="CJ4" i="21"/>
  <c r="CJ66" i="21"/>
  <c r="CJ64" i="21"/>
  <c r="CJ75" i="21"/>
  <c r="CJ73" i="21"/>
  <c r="CJ48" i="21"/>
  <c r="CJ46" i="21"/>
  <c r="CJ16" i="21"/>
  <c r="CJ18" i="21"/>
  <c r="CJ49" i="21"/>
  <c r="CJ51" i="21"/>
  <c r="CJ39" i="21"/>
  <c r="CJ37" i="21"/>
  <c r="CJ42" i="21"/>
  <c r="CJ40" i="21"/>
  <c r="CJ70" i="21"/>
  <c r="CJ72" i="21"/>
  <c r="CJ54" i="21"/>
  <c r="CJ52" i="21"/>
  <c r="CJ57" i="21"/>
  <c r="CJ55" i="21"/>
  <c r="CJ25" i="21"/>
  <c r="CJ27" i="21"/>
  <c r="CJ85" i="21"/>
  <c r="CJ87" i="21"/>
  <c r="CJ81" i="21"/>
  <c r="CJ79" i="21"/>
  <c r="CJ24" i="21"/>
  <c r="CJ22" i="21"/>
  <c r="CJ21" i="21"/>
  <c r="CJ19" i="21"/>
  <c r="R29" i="21"/>
  <c r="R34" i="21"/>
  <c r="T29" i="21"/>
  <c r="T34" i="21"/>
  <c r="T19" i="21"/>
  <c r="T22" i="21" s="1"/>
  <c r="T24" i="21"/>
  <c r="P27" i="21"/>
  <c r="O23" i="21"/>
  <c r="R19" i="21"/>
  <c r="Q18" i="21" s="1"/>
  <c r="R24" i="21"/>
  <c r="N24" i="21"/>
  <c r="P22" i="21"/>
  <c r="O18" i="21"/>
  <c r="X16" i="21"/>
  <c r="W13" i="21" s="1"/>
  <c r="BX30" i="21"/>
  <c r="V32" i="21" l="1"/>
  <c r="CI86" i="21"/>
  <c r="CI87" i="21" s="1"/>
  <c r="BR31" i="21"/>
  <c r="J50" i="21"/>
  <c r="K50" i="21" s="1"/>
  <c r="J57" i="21"/>
  <c r="K57" i="21" s="1"/>
  <c r="J55" i="21"/>
  <c r="K55" i="21" s="1"/>
  <c r="J51" i="21"/>
  <c r="K51" i="21" s="1"/>
  <c r="J59" i="21"/>
  <c r="K59" i="21" s="1"/>
  <c r="J56" i="21"/>
  <c r="K56" i="21" s="1"/>
  <c r="J54" i="21"/>
  <c r="K54" i="21" s="1"/>
  <c r="J52" i="21"/>
  <c r="K52" i="21" s="1"/>
  <c r="J53" i="21"/>
  <c r="K53" i="21" s="1"/>
  <c r="AC16" i="21"/>
  <c r="Z14" i="21"/>
  <c r="V27" i="21"/>
  <c r="V22" i="21"/>
  <c r="U33" i="21"/>
  <c r="X17" i="21"/>
  <c r="C61" i="21"/>
  <c r="Y39" i="21"/>
  <c r="Z17" i="21"/>
  <c r="Z16" i="21"/>
  <c r="Y13" i="21" s="1"/>
  <c r="P32" i="21"/>
  <c r="N19" i="21"/>
  <c r="M18" i="21" s="1"/>
  <c r="CB28" i="21"/>
  <c r="L34" i="21" s="1"/>
  <c r="L37" i="21" s="1"/>
  <c r="O33" i="21"/>
  <c r="N29" i="21"/>
  <c r="M28" i="21" s="1"/>
  <c r="CA28" i="21"/>
  <c r="BZ28" i="21"/>
  <c r="BW29" i="21"/>
  <c r="BY29" i="21" s="1"/>
  <c r="H16" i="21"/>
  <c r="G13" i="21" s="1"/>
  <c r="L19" i="21"/>
  <c r="L22" i="21" s="1"/>
  <c r="T32" i="21"/>
  <c r="BQ32" i="21"/>
  <c r="BP32" i="21" s="1"/>
  <c r="CI55" i="21"/>
  <c r="CI72" i="21"/>
  <c r="CJ86" i="21"/>
  <c r="CI19" i="21"/>
  <c r="CI6" i="21"/>
  <c r="CI3" i="21" s="1"/>
  <c r="CI2" i="21" s="1"/>
  <c r="BK13" i="21" s="1"/>
  <c r="CI30" i="21"/>
  <c r="CI12" i="21"/>
  <c r="CI27" i="21"/>
  <c r="CI24" i="21"/>
  <c r="CI9" i="21"/>
  <c r="CI64" i="21"/>
  <c r="CI16" i="21"/>
  <c r="CI54" i="21"/>
  <c r="CI60" i="21"/>
  <c r="CI61" i="21"/>
  <c r="CI51" i="21"/>
  <c r="CI37" i="21"/>
  <c r="CI13" i="21"/>
  <c r="CI43" i="21"/>
  <c r="CI67" i="21"/>
  <c r="CI46" i="21"/>
  <c r="BS31" i="21"/>
  <c r="CI33" i="21"/>
  <c r="CI78" i="21"/>
  <c r="CI84" i="21"/>
  <c r="CI40" i="21"/>
  <c r="CJ2" i="21"/>
  <c r="BL13" i="21" s="1"/>
  <c r="R32" i="21"/>
  <c r="CJ88" i="21"/>
  <c r="CJ90" i="21"/>
  <c r="Q28" i="21"/>
  <c r="S18" i="21"/>
  <c r="N37" i="21"/>
  <c r="M33" i="21"/>
  <c r="R22" i="21"/>
  <c r="S28" i="21"/>
  <c r="T37" i="21"/>
  <c r="S33" i="21"/>
  <c r="R37" i="21"/>
  <c r="Q33" i="21"/>
  <c r="X29" i="21"/>
  <c r="X34" i="21"/>
  <c r="R27" i="21"/>
  <c r="Q23" i="21"/>
  <c r="M23" i="21"/>
  <c r="N27" i="21"/>
  <c r="T27" i="21"/>
  <c r="S23" i="21"/>
  <c r="X19" i="21"/>
  <c r="W18" i="21" s="1"/>
  <c r="X24" i="21"/>
  <c r="BX31" i="21"/>
  <c r="BS13" i="21"/>
  <c r="G53" i="21" s="1"/>
  <c r="J60" i="21"/>
  <c r="K60" i="21" s="1"/>
  <c r="CI85" i="21" l="1"/>
  <c r="H19" i="21"/>
  <c r="D16" i="21"/>
  <c r="C13" i="21" s="1"/>
  <c r="BR32" i="21"/>
  <c r="BU32" i="21" s="1"/>
  <c r="J61" i="21"/>
  <c r="K61" i="21" s="1"/>
  <c r="AE16" i="21"/>
  <c r="AB14" i="21"/>
  <c r="BU31" i="21"/>
  <c r="BU14" i="21"/>
  <c r="X14" i="21" s="1"/>
  <c r="BU13" i="21"/>
  <c r="V14" i="21" s="1"/>
  <c r="E53" i="21"/>
  <c r="Z24" i="21"/>
  <c r="Z19" i="21"/>
  <c r="Z29" i="21"/>
  <c r="Z34" i="21"/>
  <c r="AA39" i="21"/>
  <c r="C62" i="21"/>
  <c r="AB16" i="21"/>
  <c r="AA13" i="21" s="1"/>
  <c r="E61" i="21"/>
  <c r="G61" i="21"/>
  <c r="E60" i="21"/>
  <c r="E50" i="21"/>
  <c r="G60" i="21"/>
  <c r="N22" i="21"/>
  <c r="K33" i="21"/>
  <c r="N32" i="21"/>
  <c r="K18" i="21"/>
  <c r="CA29" i="21"/>
  <c r="J29" i="21" s="1"/>
  <c r="L29" i="21"/>
  <c r="CB29" i="21"/>
  <c r="J34" i="21" s="1"/>
  <c r="L24" i="21"/>
  <c r="L27" i="21" s="1"/>
  <c r="CI89" i="21"/>
  <c r="CI88" i="21" s="1"/>
  <c r="BZ29" i="21"/>
  <c r="J24" i="21" s="1"/>
  <c r="BW30" i="21"/>
  <c r="CB30" i="21" s="1"/>
  <c r="BS32" i="21"/>
  <c r="CJ92" i="21" s="1"/>
  <c r="F16" i="21"/>
  <c r="E13" i="21" s="1"/>
  <c r="BV31" i="21"/>
  <c r="J19" i="21"/>
  <c r="BV13" i="21"/>
  <c r="CJ35" i="21"/>
  <c r="CJ89" i="21"/>
  <c r="CI35" i="21"/>
  <c r="CI36" i="21" s="1"/>
  <c r="CJ95" i="21"/>
  <c r="X32" i="21"/>
  <c r="CJ91" i="21"/>
  <c r="CJ93" i="21"/>
  <c r="CJ36" i="21"/>
  <c r="CJ34" i="21"/>
  <c r="S3" i="4"/>
  <c r="S2" i="4" s="1"/>
  <c r="W28" i="21"/>
  <c r="X22" i="21"/>
  <c r="X37" i="21"/>
  <c r="W33" i="21"/>
  <c r="X27" i="21"/>
  <c r="W23" i="21"/>
  <c r="BX32" i="21"/>
  <c r="J62" i="21" l="1"/>
  <c r="K62" i="21" s="1"/>
  <c r="AG16" i="21"/>
  <c r="AD14" i="21"/>
  <c r="G62" i="21"/>
  <c r="E62" i="21"/>
  <c r="AB17" i="21"/>
  <c r="C63" i="21"/>
  <c r="AC39" i="21"/>
  <c r="AD16" i="21"/>
  <c r="AC13" i="21" s="1"/>
  <c r="Z37" i="21"/>
  <c r="Y33" i="21"/>
  <c r="Z32" i="21"/>
  <c r="Y28" i="21"/>
  <c r="Z22" i="21"/>
  <c r="Y18" i="21"/>
  <c r="AB29" i="21"/>
  <c r="AB19" i="21"/>
  <c r="AB34" i="21"/>
  <c r="AB24" i="21"/>
  <c r="Z27" i="21"/>
  <c r="Y23" i="21"/>
  <c r="BV32" i="21"/>
  <c r="K28" i="21"/>
  <c r="L32" i="21"/>
  <c r="K23" i="21"/>
  <c r="CI90" i="21"/>
  <c r="BZ30" i="21"/>
  <c r="H24" i="21" s="1"/>
  <c r="BW31" i="21"/>
  <c r="BZ31" i="21" s="1"/>
  <c r="CA30" i="21"/>
  <c r="H29" i="21" s="1"/>
  <c r="BY30" i="21"/>
  <c r="J27" i="21"/>
  <c r="I23" i="21"/>
  <c r="CI92" i="21"/>
  <c r="CI93" i="21" s="1"/>
  <c r="J37" i="21"/>
  <c r="I33" i="21"/>
  <c r="J32" i="21"/>
  <c r="I28" i="21"/>
  <c r="H34" i="21"/>
  <c r="I18" i="21"/>
  <c r="J22" i="21"/>
  <c r="CI34" i="21"/>
  <c r="A7" i="4"/>
  <c r="J63" i="21" l="1"/>
  <c r="K63" i="21" s="1"/>
  <c r="AI16" i="21"/>
  <c r="AI13" i="21" s="1"/>
  <c r="AF14" i="21"/>
  <c r="AB32" i="21"/>
  <c r="AA28" i="21"/>
  <c r="AD34" i="21"/>
  <c r="AD29" i="21"/>
  <c r="AD19" i="21"/>
  <c r="AD24" i="21"/>
  <c r="AB27" i="21"/>
  <c r="AA23" i="21"/>
  <c r="G63" i="21"/>
  <c r="E63" i="21"/>
  <c r="AD17" i="21"/>
  <c r="C64" i="21"/>
  <c r="AE39" i="21"/>
  <c r="AF16" i="21"/>
  <c r="AE13" i="21" s="1"/>
  <c r="AB37" i="21"/>
  <c r="AA33" i="21"/>
  <c r="AB22" i="21"/>
  <c r="AA18" i="21"/>
  <c r="CB31" i="21"/>
  <c r="F34" i="21" s="1"/>
  <c r="CA31" i="21"/>
  <c r="F29" i="21" s="1"/>
  <c r="BY31" i="21"/>
  <c r="F19" i="21" s="1"/>
  <c r="BW32" i="21"/>
  <c r="BZ32" i="21" s="1"/>
  <c r="CI91" i="21"/>
  <c r="CI94" i="21" s="1"/>
  <c r="CI95" i="21" s="1"/>
  <c r="BK14" i="21" s="1"/>
  <c r="G28" i="21"/>
  <c r="H32" i="21"/>
  <c r="G33" i="21"/>
  <c r="H37" i="21"/>
  <c r="F24" i="21"/>
  <c r="H22" i="21"/>
  <c r="G18" i="21"/>
  <c r="H27" i="21"/>
  <c r="G23" i="21"/>
  <c r="B7" i="4"/>
  <c r="A8" i="4" s="1"/>
  <c r="D8" i="4" s="1"/>
  <c r="D7" i="4"/>
  <c r="C7" i="4" s="1"/>
  <c r="BG7" i="4"/>
  <c r="J64" i="21" l="1"/>
  <c r="K64" i="21" s="1"/>
  <c r="AK16" i="21"/>
  <c r="AK13" i="21" s="1"/>
  <c r="AH14" i="21"/>
  <c r="AD22" i="21"/>
  <c r="AC18" i="21"/>
  <c r="AF24" i="21"/>
  <c r="AF34" i="21"/>
  <c r="AF29" i="21"/>
  <c r="AF19" i="21"/>
  <c r="C65" i="21"/>
  <c r="AG39" i="21"/>
  <c r="AH16" i="21"/>
  <c r="AG13" i="21" s="1"/>
  <c r="AD27" i="21"/>
  <c r="AC23" i="21"/>
  <c r="G64" i="21"/>
  <c r="E64" i="21"/>
  <c r="AD32" i="21"/>
  <c r="AC28" i="21"/>
  <c r="AD37" i="21"/>
  <c r="AC33" i="21"/>
  <c r="AF17" i="21"/>
  <c r="BY32" i="21"/>
  <c r="D19" i="21" s="1"/>
  <c r="CA32" i="21"/>
  <c r="D29" i="21" s="1"/>
  <c r="CB32" i="21"/>
  <c r="D34" i="21" s="1"/>
  <c r="F32" i="21"/>
  <c r="E28" i="21"/>
  <c r="F27" i="21"/>
  <c r="E23" i="21"/>
  <c r="D24" i="21"/>
  <c r="F22" i="21"/>
  <c r="E18" i="21"/>
  <c r="E33" i="21"/>
  <c r="F37" i="21"/>
  <c r="BL14" i="21"/>
  <c r="C8" i="4"/>
  <c r="F7" i="4"/>
  <c r="E7" i="4"/>
  <c r="BG8" i="4"/>
  <c r="BG9" i="4" s="1"/>
  <c r="B8" i="4"/>
  <c r="J65" i="21" l="1"/>
  <c r="K65" i="21" s="1"/>
  <c r="AM16" i="21"/>
  <c r="AM13" i="21" s="1"/>
  <c r="AJ14" i="21"/>
  <c r="E65" i="21"/>
  <c r="G65" i="21"/>
  <c r="AF32" i="21"/>
  <c r="AE28" i="21"/>
  <c r="AH17" i="21"/>
  <c r="AJ16" i="21"/>
  <c r="AI39" i="21"/>
  <c r="C66" i="21"/>
  <c r="AF27" i="21"/>
  <c r="AE23" i="21"/>
  <c r="AE18" i="21"/>
  <c r="AF22" i="21"/>
  <c r="AH29" i="21"/>
  <c r="AH34" i="21"/>
  <c r="AH19" i="21"/>
  <c r="AH24" i="21"/>
  <c r="AF37" i="21"/>
  <c r="AE33" i="21"/>
  <c r="C23" i="21"/>
  <c r="D27" i="21"/>
  <c r="C18" i="21"/>
  <c r="D22" i="21"/>
  <c r="C33" i="21"/>
  <c r="D37" i="21"/>
  <c r="C28" i="21"/>
  <c r="D32" i="21"/>
  <c r="F8" i="4"/>
  <c r="E8" i="4"/>
  <c r="A9" i="4"/>
  <c r="J66" i="21" l="1"/>
  <c r="K66" i="21" s="1"/>
  <c r="AO16" i="21"/>
  <c r="AO13" i="21" s="1"/>
  <c r="AL14" i="21"/>
  <c r="AG28" i="21"/>
  <c r="AH32" i="21"/>
  <c r="AJ17" i="21"/>
  <c r="C67" i="21"/>
  <c r="AK39" i="21"/>
  <c r="AL16" i="21"/>
  <c r="AJ24" i="21"/>
  <c r="AJ19" i="21"/>
  <c r="AJ34" i="21"/>
  <c r="AJ29" i="21"/>
  <c r="AG23" i="21"/>
  <c r="AH27" i="21"/>
  <c r="AH22" i="21"/>
  <c r="AG18" i="21"/>
  <c r="G66" i="21"/>
  <c r="E66" i="21"/>
  <c r="AG33" i="21"/>
  <c r="AH37" i="21"/>
  <c r="B9" i="4"/>
  <c r="A10" i="4" s="1"/>
  <c r="D9" i="4"/>
  <c r="C9" i="4" s="1"/>
  <c r="K67" i="21" l="1"/>
  <c r="J67" i="21"/>
  <c r="AQ16" i="21"/>
  <c r="AQ13" i="21" s="1"/>
  <c r="AN14" i="21"/>
  <c r="AI28" i="21"/>
  <c r="AJ32" i="21"/>
  <c r="G67" i="21"/>
  <c r="E67" i="21"/>
  <c r="AI18" i="21"/>
  <c r="AJ22" i="21"/>
  <c r="AI23" i="21"/>
  <c r="AJ27" i="21"/>
  <c r="AI33" i="21"/>
  <c r="AJ37" i="21"/>
  <c r="AL17" i="21"/>
  <c r="AM39" i="21"/>
  <c r="AN16" i="21"/>
  <c r="C68" i="21"/>
  <c r="AL34" i="21"/>
  <c r="AL24" i="21"/>
  <c r="AL19" i="21"/>
  <c r="AL29" i="21"/>
  <c r="B10" i="4"/>
  <c r="A11" i="4" s="1"/>
  <c r="D11" i="4" s="1"/>
  <c r="D10" i="4"/>
  <c r="C10" i="4" s="1"/>
  <c r="F9" i="4"/>
  <c r="E9" i="4"/>
  <c r="K68" i="21" l="1"/>
  <c r="J68" i="21"/>
  <c r="AS16" i="21"/>
  <c r="AS13" i="21" s="1"/>
  <c r="AP14" i="21"/>
  <c r="AN17" i="21"/>
  <c r="C69" i="21"/>
  <c r="AO39" i="21"/>
  <c r="AP16" i="21"/>
  <c r="AK18" i="21"/>
  <c r="AL22" i="21"/>
  <c r="AN34" i="21"/>
  <c r="AN24" i="21"/>
  <c r="AN29" i="21"/>
  <c r="AN19" i="21"/>
  <c r="AK28" i="21"/>
  <c r="AL32" i="21"/>
  <c r="AK23" i="21"/>
  <c r="AL27" i="21"/>
  <c r="AL37" i="21"/>
  <c r="AK33" i="21"/>
  <c r="G68" i="21"/>
  <c r="E68" i="21"/>
  <c r="C11" i="4"/>
  <c r="B11" i="4"/>
  <c r="A12" i="4" s="1"/>
  <c r="D12" i="4" s="1"/>
  <c r="F10" i="4"/>
  <c r="E10" i="4"/>
  <c r="K69" i="21" l="1"/>
  <c r="J69" i="21"/>
  <c r="AU16" i="21"/>
  <c r="AU13" i="21" s="1"/>
  <c r="AR14" i="21"/>
  <c r="AP17" i="21"/>
  <c r="AR16" i="21"/>
  <c r="AQ39" i="21"/>
  <c r="C70" i="21"/>
  <c r="AM28" i="21"/>
  <c r="AN32" i="21"/>
  <c r="AP19" i="21"/>
  <c r="AP34" i="21"/>
  <c r="AP24" i="21"/>
  <c r="AP29" i="21"/>
  <c r="AM18" i="21"/>
  <c r="AN22" i="21"/>
  <c r="AM23" i="21"/>
  <c r="AN27" i="21"/>
  <c r="E69" i="21"/>
  <c r="G69" i="21"/>
  <c r="AM33" i="21"/>
  <c r="AN37" i="21"/>
  <c r="C12" i="4"/>
  <c r="F11" i="4"/>
  <c r="E11" i="4"/>
  <c r="B12" i="4"/>
  <c r="A13" i="4" s="1"/>
  <c r="D13" i="4" s="1"/>
  <c r="K70" i="21" l="1"/>
  <c r="J70" i="21"/>
  <c r="AW16" i="21"/>
  <c r="AW13" i="21" s="1"/>
  <c r="AT14" i="21"/>
  <c r="E70" i="21"/>
  <c r="G70" i="21"/>
  <c r="AP27" i="21"/>
  <c r="AO23" i="21"/>
  <c r="AO33" i="21"/>
  <c r="AP37" i="21"/>
  <c r="AO28" i="21"/>
  <c r="AP32" i="21"/>
  <c r="AR34" i="21"/>
  <c r="AR24" i="21"/>
  <c r="AR19" i="21"/>
  <c r="AR29" i="21"/>
  <c r="AP22" i="21"/>
  <c r="AO18" i="21"/>
  <c r="AR17" i="21"/>
  <c r="AS39" i="21"/>
  <c r="AT16" i="21"/>
  <c r="AT17" i="21"/>
  <c r="C71" i="21"/>
  <c r="E12" i="4"/>
  <c r="C13" i="4"/>
  <c r="F12" i="4"/>
  <c r="B13" i="4"/>
  <c r="A14" i="4" s="1"/>
  <c r="D14" i="4" s="1"/>
  <c r="J71" i="21" l="1"/>
  <c r="K71" i="21"/>
  <c r="AY16" i="21"/>
  <c r="AY13" i="21" s="1"/>
  <c r="AV14" i="21"/>
  <c r="E71" i="21"/>
  <c r="G71" i="21"/>
  <c r="AV16" i="21"/>
  <c r="C72" i="21"/>
  <c r="AU39" i="21"/>
  <c r="AT29" i="21"/>
  <c r="AT34" i="21"/>
  <c r="AT24" i="21"/>
  <c r="AT19" i="21"/>
  <c r="AQ23" i="21"/>
  <c r="AR27" i="21"/>
  <c r="AR32" i="21"/>
  <c r="AQ28" i="21"/>
  <c r="AR22" i="21"/>
  <c r="AQ18" i="21"/>
  <c r="AQ33" i="21"/>
  <c r="AR37" i="21"/>
  <c r="E13" i="4"/>
  <c r="C14" i="4"/>
  <c r="F13" i="4"/>
  <c r="B14" i="4"/>
  <c r="A15" i="4" s="1"/>
  <c r="D15" i="4" s="1"/>
  <c r="K72" i="21" l="1"/>
  <c r="J72" i="21"/>
  <c r="BA16" i="21"/>
  <c r="BA13" i="21" s="1"/>
  <c r="AX14" i="21"/>
  <c r="AV17" i="21"/>
  <c r="C73" i="21"/>
  <c r="AX16" i="21"/>
  <c r="AX17" i="21"/>
  <c r="AW39" i="21"/>
  <c r="AT27" i="21"/>
  <c r="AS23" i="21"/>
  <c r="AS33" i="21"/>
  <c r="AT37" i="21"/>
  <c r="E72" i="21"/>
  <c r="G72" i="21"/>
  <c r="AT22" i="21"/>
  <c r="AS18" i="21"/>
  <c r="AV19" i="21"/>
  <c r="AV29" i="21"/>
  <c r="AV34" i="21"/>
  <c r="AV24" i="21"/>
  <c r="AT32" i="21"/>
  <c r="AS28" i="21"/>
  <c r="F14" i="4"/>
  <c r="C15" i="4"/>
  <c r="E14" i="4"/>
  <c r="B15" i="4"/>
  <c r="A16" i="4" s="1"/>
  <c r="D16" i="4" s="1"/>
  <c r="K73" i="21" l="1"/>
  <c r="J73" i="21"/>
  <c r="BC16" i="21"/>
  <c r="BC13" i="21" s="1"/>
  <c r="AZ14" i="21"/>
  <c r="AZ16" i="21"/>
  <c r="AZ17" i="21"/>
  <c r="AY39" i="21"/>
  <c r="C74" i="21"/>
  <c r="AV27" i="21"/>
  <c r="AU23" i="21"/>
  <c r="AU33" i="21"/>
  <c r="AV37" i="21"/>
  <c r="AX34" i="21"/>
  <c r="AX24" i="21"/>
  <c r="AX19" i="21"/>
  <c r="AX29" i="21"/>
  <c r="AV32" i="21"/>
  <c r="AU28" i="21"/>
  <c r="E73" i="21"/>
  <c r="G73" i="21"/>
  <c r="AU18" i="21"/>
  <c r="AV22" i="21"/>
  <c r="E15" i="4"/>
  <c r="C16" i="4"/>
  <c r="F15" i="4"/>
  <c r="B16" i="4"/>
  <c r="A17" i="4" s="1"/>
  <c r="D17" i="4" s="1"/>
  <c r="K74" i="21" l="1"/>
  <c r="J74" i="21"/>
  <c r="BE16" i="21"/>
  <c r="BE13" i="21" s="1"/>
  <c r="BB14" i="21"/>
  <c r="AW28" i="21"/>
  <c r="AX32" i="21"/>
  <c r="AW18" i="21"/>
  <c r="AX22" i="21"/>
  <c r="G74" i="21"/>
  <c r="E74" i="21"/>
  <c r="AW33" i="21"/>
  <c r="AX37" i="21"/>
  <c r="AW23" i="21"/>
  <c r="AX27" i="21"/>
  <c r="C75" i="21"/>
  <c r="BB16" i="21"/>
  <c r="BA39" i="21"/>
  <c r="AZ19" i="21"/>
  <c r="AZ24" i="21"/>
  <c r="AZ29" i="21"/>
  <c r="AZ34" i="21"/>
  <c r="E16" i="4"/>
  <c r="C17" i="4"/>
  <c r="F16" i="4"/>
  <c r="B17" i="4"/>
  <c r="A18" i="4" s="1"/>
  <c r="K75" i="21" l="1"/>
  <c r="J75" i="21"/>
  <c r="BG16" i="21"/>
  <c r="BG13" i="21" s="1"/>
  <c r="BD14" i="21"/>
  <c r="BB34" i="21"/>
  <c r="BB24" i="21"/>
  <c r="BB19" i="21"/>
  <c r="BB29" i="21"/>
  <c r="AY33" i="21"/>
  <c r="AZ37" i="21"/>
  <c r="G75" i="21"/>
  <c r="E75" i="21"/>
  <c r="AY23" i="21"/>
  <c r="AZ27" i="21"/>
  <c r="AZ22" i="21"/>
  <c r="AY18" i="21"/>
  <c r="AY28" i="21"/>
  <c r="AZ32" i="21"/>
  <c r="C76" i="21"/>
  <c r="BC39" i="21"/>
  <c r="BD16" i="21"/>
  <c r="BB17" i="21"/>
  <c r="E17" i="4"/>
  <c r="F17" i="4"/>
  <c r="B18" i="4"/>
  <c r="A19" i="4" s="1"/>
  <c r="D18" i="4"/>
  <c r="C18" i="4" s="1"/>
  <c r="K76" i="21" l="1"/>
  <c r="J76" i="21"/>
  <c r="BI16" i="21"/>
  <c r="BF14" i="21"/>
  <c r="G76" i="21"/>
  <c r="E76" i="21"/>
  <c r="BD17" i="21"/>
  <c r="BF16" i="21"/>
  <c r="BE39" i="21"/>
  <c r="C77" i="21"/>
  <c r="BB32" i="21"/>
  <c r="BA28" i="21"/>
  <c r="BD29" i="21"/>
  <c r="BD34" i="21"/>
  <c r="BD19" i="21"/>
  <c r="BD24" i="21"/>
  <c r="BB22" i="21"/>
  <c r="BA18" i="21"/>
  <c r="BA23" i="21"/>
  <c r="BB27" i="21"/>
  <c r="BB37" i="21"/>
  <c r="BA33" i="21"/>
  <c r="B19" i="4"/>
  <c r="A20" i="4" s="1"/>
  <c r="D20" i="4" s="1"/>
  <c r="D19" i="4"/>
  <c r="C19" i="4" s="1"/>
  <c r="F18" i="4"/>
  <c r="E18" i="4"/>
  <c r="BH14" i="21" l="1"/>
  <c r="BI13" i="21"/>
  <c r="K77" i="21"/>
  <c r="J77" i="21"/>
  <c r="BD27" i="21"/>
  <c r="BC23" i="21"/>
  <c r="BC18" i="21"/>
  <c r="BD22" i="21"/>
  <c r="BC33" i="21"/>
  <c r="BD37" i="21"/>
  <c r="BC28" i="21"/>
  <c r="BD32" i="21"/>
  <c r="BF24" i="21"/>
  <c r="BF34" i="21"/>
  <c r="BF29" i="21"/>
  <c r="BF19" i="21"/>
  <c r="BF17" i="21"/>
  <c r="BG39" i="21"/>
  <c r="BH16" i="21"/>
  <c r="C78" i="21"/>
  <c r="BH17" i="21"/>
  <c r="G77" i="21"/>
  <c r="E77" i="21"/>
  <c r="C20" i="4"/>
  <c r="B20" i="4"/>
  <c r="A21" i="4" s="1"/>
  <c r="F19" i="4"/>
  <c r="E19" i="4"/>
  <c r="K78" i="21" l="1"/>
  <c r="K49" i="21" s="1"/>
  <c r="T50" i="21" s="1"/>
  <c r="T51" i="21" s="1"/>
  <c r="J78" i="21"/>
  <c r="BH24" i="21"/>
  <c r="BH19" i="21"/>
  <c r="BH29" i="21"/>
  <c r="BH34" i="21"/>
  <c r="BE18" i="21"/>
  <c r="BF22" i="21"/>
  <c r="E78" i="21"/>
  <c r="G78" i="21"/>
  <c r="BE28" i="21"/>
  <c r="BF32" i="21"/>
  <c r="BF37" i="21"/>
  <c r="BE33" i="21"/>
  <c r="BI39" i="21"/>
  <c r="BJ17" i="21"/>
  <c r="BI14" i="21"/>
  <c r="BG14" i="21" s="1"/>
  <c r="BE14" i="21" s="1"/>
  <c r="BC14" i="21" s="1"/>
  <c r="BA14" i="21" s="1"/>
  <c r="AY14" i="21" s="1"/>
  <c r="AW14" i="21" s="1"/>
  <c r="AU14" i="21" s="1"/>
  <c r="AS14" i="21" s="1"/>
  <c r="AQ14" i="21" s="1"/>
  <c r="AO14" i="21" s="1"/>
  <c r="AM14" i="21" s="1"/>
  <c r="AK14" i="21" s="1"/>
  <c r="AI14" i="21" s="1"/>
  <c r="AG14" i="21" s="1"/>
  <c r="AE14" i="21" s="1"/>
  <c r="AC14" i="21" s="1"/>
  <c r="AA14" i="21" s="1"/>
  <c r="Y14" i="21" s="1"/>
  <c r="W14" i="21" s="1"/>
  <c r="U14" i="21" s="1"/>
  <c r="S14" i="21" s="1"/>
  <c r="Q14" i="21" s="1"/>
  <c r="O14" i="21" s="1"/>
  <c r="M14" i="21" s="1"/>
  <c r="K14" i="21" s="1"/>
  <c r="I14" i="21" s="1"/>
  <c r="G14" i="21" s="1"/>
  <c r="E14" i="21" s="1"/>
  <c r="C79" i="21"/>
  <c r="BJ16" i="21"/>
  <c r="BF27" i="21"/>
  <c r="BE23" i="21"/>
  <c r="F20" i="4"/>
  <c r="E20" i="4"/>
  <c r="B21" i="4"/>
  <c r="A22" i="4" s="1"/>
  <c r="D22" i="4" s="1"/>
  <c r="D21" i="4"/>
  <c r="C21" i="4" s="1"/>
  <c r="BH37" i="21" l="1"/>
  <c r="BG33" i="21"/>
  <c r="BJ19" i="21"/>
  <c r="BJ34" i="21"/>
  <c r="BJ29" i="21"/>
  <c r="BJ24" i="21"/>
  <c r="BG28" i="21"/>
  <c r="BH32" i="21"/>
  <c r="BH22" i="21"/>
  <c r="BG18" i="21"/>
  <c r="G79" i="21"/>
  <c r="E79" i="21"/>
  <c r="T52" i="21" s="1"/>
  <c r="T53" i="21" s="1"/>
  <c r="BH27" i="21"/>
  <c r="BG23" i="21"/>
  <c r="C22" i="4"/>
  <c r="B22" i="4"/>
  <c r="A23" i="4" s="1"/>
  <c r="F21" i="4"/>
  <c r="E21" i="4"/>
  <c r="BJ32" i="21" l="1"/>
  <c r="BI28" i="21"/>
  <c r="BI18" i="21"/>
  <c r="BJ22" i="21"/>
  <c r="BJ27" i="21"/>
  <c r="BI23" i="21"/>
  <c r="BI33" i="21"/>
  <c r="BJ37" i="21"/>
  <c r="B23" i="4"/>
  <c r="A24" i="4" s="1"/>
  <c r="D24" i="4" s="1"/>
  <c r="D23" i="4"/>
  <c r="C23" i="4" s="1"/>
  <c r="F22" i="4"/>
  <c r="E22" i="4"/>
  <c r="C24" i="4" l="1"/>
  <c r="B24" i="4"/>
  <c r="A25" i="4" s="1"/>
  <c r="F23" i="4"/>
  <c r="E23" i="4"/>
  <c r="B25" i="4" l="1"/>
  <c r="A26" i="4" s="1"/>
  <c r="D26" i="4" s="1"/>
  <c r="D25" i="4"/>
  <c r="C25" i="4" s="1"/>
  <c r="F24" i="4"/>
  <c r="E24" i="4"/>
  <c r="C26" i="4" l="1"/>
  <c r="B26" i="4"/>
  <c r="A27" i="4" s="1"/>
  <c r="F25" i="4"/>
  <c r="E25" i="4"/>
  <c r="F26" i="4" l="1"/>
  <c r="E26" i="4"/>
  <c r="B27" i="4"/>
  <c r="A28" i="4" s="1"/>
  <c r="D28" i="4" s="1"/>
  <c r="D27" i="4"/>
  <c r="C27" i="4" s="1"/>
  <c r="C28" i="4" l="1"/>
  <c r="F27" i="4"/>
  <c r="E27" i="4"/>
  <c r="B28" i="4"/>
  <c r="A29" i="4" s="1"/>
  <c r="B29" i="4" l="1"/>
  <c r="A30" i="4" s="1"/>
  <c r="D30" i="4" s="1"/>
  <c r="D29" i="4"/>
  <c r="C29" i="4" s="1"/>
  <c r="F28" i="4"/>
  <c r="E28" i="4"/>
  <c r="C30" i="4" l="1"/>
  <c r="B30" i="4"/>
  <c r="A31" i="4" s="1"/>
  <c r="F29" i="4"/>
  <c r="E29" i="4"/>
  <c r="B31" i="4" l="1"/>
  <c r="A32" i="4" s="1"/>
  <c r="D32" i="4" s="1"/>
  <c r="D31" i="4"/>
  <c r="C31" i="4" s="1"/>
  <c r="F30" i="4"/>
  <c r="E30" i="4"/>
  <c r="C32" i="4" l="1"/>
  <c r="B32" i="4"/>
  <c r="A33" i="4" s="1"/>
  <c r="F31" i="4"/>
  <c r="E31" i="4"/>
  <c r="F32" i="4" l="1"/>
  <c r="E32" i="4"/>
  <c r="B33" i="4"/>
  <c r="A34" i="4" s="1"/>
  <c r="D34" i="4" s="1"/>
  <c r="D33" i="4"/>
  <c r="C33" i="4" s="1"/>
  <c r="C34" i="4" l="1"/>
  <c r="B34" i="4"/>
  <c r="A35" i="4" s="1"/>
  <c r="F33" i="4"/>
  <c r="E33" i="4"/>
  <c r="F34" i="4" l="1"/>
  <c r="E34" i="4"/>
  <c r="B35" i="4"/>
  <c r="A36" i="4" s="1"/>
  <c r="D36" i="4" s="1"/>
  <c r="D35" i="4"/>
  <c r="C35" i="4" s="1"/>
  <c r="C36" i="4" l="1"/>
  <c r="B36" i="4"/>
  <c r="A37" i="4" s="1"/>
  <c r="D37" i="4" s="1"/>
  <c r="F35" i="4"/>
  <c r="E35" i="4"/>
  <c r="C37" i="4" l="1"/>
  <c r="F36" i="4"/>
  <c r="E36" i="4"/>
  <c r="B37" i="4"/>
  <c r="A38" i="4" s="1"/>
  <c r="B38" i="4" l="1"/>
  <c r="A39" i="4" s="1"/>
  <c r="D39" i="4" s="1"/>
  <c r="D38" i="4"/>
  <c r="C38" i="4" s="1"/>
  <c r="F37" i="4"/>
  <c r="E37" i="4"/>
  <c r="C39" i="4" l="1"/>
  <c r="B39" i="4"/>
  <c r="A40" i="4" s="1"/>
  <c r="F38" i="4"/>
  <c r="E38" i="4"/>
  <c r="B40" i="4" l="1"/>
  <c r="A41" i="4" s="1"/>
  <c r="D40" i="4"/>
  <c r="C40" i="4" s="1"/>
  <c r="F39" i="4"/>
  <c r="E39" i="4"/>
  <c r="B41" i="4" l="1"/>
  <c r="A42" i="4" s="1"/>
  <c r="D42" i="4" s="1"/>
  <c r="D41" i="4"/>
  <c r="C41" i="4" s="1"/>
  <c r="E40" i="4"/>
  <c r="F40" i="4"/>
  <c r="C42" i="4" l="1"/>
  <c r="B42" i="4"/>
  <c r="A43" i="4" s="1"/>
  <c r="D43" i="4" s="1"/>
  <c r="F41" i="4"/>
  <c r="E41" i="4"/>
  <c r="C43" i="4" l="1"/>
  <c r="B43" i="4"/>
  <c r="A44" i="4" s="1"/>
  <c r="F42" i="4"/>
  <c r="E42" i="4"/>
  <c r="B44" i="4" l="1"/>
  <c r="A45" i="4" s="1"/>
  <c r="D45" i="4" s="1"/>
  <c r="D44" i="4"/>
  <c r="C44" i="4" s="1"/>
  <c r="F43" i="4"/>
  <c r="E43" i="4"/>
  <c r="C45" i="4" l="1"/>
  <c r="B45" i="4"/>
  <c r="A46" i="4" s="1"/>
  <c r="D46" i="4" s="1"/>
  <c r="E44" i="4"/>
  <c r="F44" i="4"/>
  <c r="C46" i="4" l="1"/>
  <c r="F45" i="4"/>
  <c r="E45" i="4"/>
  <c r="B46" i="4"/>
  <c r="A47" i="4" s="1"/>
  <c r="F46" i="4" l="1"/>
  <c r="E46" i="4"/>
  <c r="B47" i="4"/>
  <c r="A48" i="4" s="1"/>
  <c r="D48" i="4" s="1"/>
  <c r="D47" i="4"/>
  <c r="C47" i="4" s="1"/>
  <c r="C48" i="4" l="1"/>
  <c r="B48" i="4"/>
  <c r="A49" i="4" s="1"/>
  <c r="D49" i="4" s="1"/>
  <c r="F47" i="4"/>
  <c r="E47" i="4"/>
  <c r="F48" i="4" l="1"/>
  <c r="C49" i="4"/>
  <c r="E48" i="4"/>
  <c r="B49" i="4"/>
  <c r="A50" i="4" s="1"/>
  <c r="D50" i="4" s="1"/>
  <c r="E49" i="4" l="1"/>
  <c r="C50" i="4"/>
  <c r="F49" i="4"/>
  <c r="B50" i="4"/>
  <c r="A51" i="4" s="1"/>
  <c r="E50" i="4" l="1"/>
  <c r="F50" i="4"/>
  <c r="B51" i="4"/>
  <c r="A52" i="4" s="1"/>
  <c r="D52" i="4" s="1"/>
  <c r="D51" i="4"/>
  <c r="C51" i="4" s="1"/>
  <c r="C52" i="4" l="1"/>
  <c r="B52" i="4"/>
  <c r="A53" i="4" s="1"/>
  <c r="D53" i="4" s="1"/>
  <c r="F51" i="4"/>
  <c r="E51" i="4"/>
  <c r="F52" i="4" l="1"/>
  <c r="C53" i="4"/>
  <c r="E52" i="4"/>
  <c r="B53" i="4"/>
  <c r="A54" i="4" s="1"/>
  <c r="E53" i="4" l="1"/>
  <c r="F53" i="4"/>
  <c r="B54" i="4"/>
  <c r="A55" i="4" s="1"/>
  <c r="D54" i="4"/>
  <c r="C54" i="4" s="1"/>
  <c r="F54" i="4" l="1"/>
  <c r="E54" i="4"/>
  <c r="B55" i="4"/>
  <c r="A56" i="4" s="1"/>
  <c r="D56" i="4" s="1"/>
  <c r="D55" i="4"/>
  <c r="C55" i="4" s="1"/>
  <c r="C56" i="4" l="1"/>
  <c r="F55" i="4"/>
  <c r="E55" i="4"/>
  <c r="B56" i="4"/>
  <c r="A57" i="4" s="1"/>
  <c r="D57" i="4" s="1"/>
  <c r="C57" i="4" l="1"/>
  <c r="F56" i="4"/>
  <c r="E56" i="4"/>
  <c r="B57" i="4"/>
  <c r="A58" i="4" s="1"/>
  <c r="D58" i="4" s="1"/>
  <c r="F57" i="4" l="1"/>
  <c r="C58" i="4"/>
  <c r="E57" i="4"/>
  <c r="B58" i="4"/>
  <c r="A59" i="4" s="1"/>
  <c r="D59" i="4" s="1"/>
  <c r="F58" i="4" l="1"/>
  <c r="C59" i="4"/>
  <c r="E58" i="4"/>
  <c r="B59" i="4"/>
  <c r="A60" i="4" s="1"/>
  <c r="F59" i="4" l="1"/>
  <c r="E59" i="4"/>
  <c r="B60" i="4"/>
  <c r="A61" i="4" s="1"/>
  <c r="D61" i="4" s="1"/>
  <c r="D60" i="4"/>
  <c r="C60" i="4" s="1"/>
  <c r="C61" i="4" l="1"/>
  <c r="B61" i="4"/>
  <c r="A62" i="4" s="1"/>
  <c r="D62" i="4" s="1"/>
  <c r="F60" i="4"/>
  <c r="E60" i="4"/>
  <c r="E61" i="4" l="1"/>
  <c r="C62" i="4"/>
  <c r="F61" i="4"/>
  <c r="B62" i="4"/>
  <c r="A63" i="4" s="1"/>
  <c r="D63" i="4" s="1"/>
  <c r="F62" i="4" l="1"/>
  <c r="C63" i="4"/>
  <c r="E62" i="4"/>
  <c r="B63" i="4"/>
  <c r="A64" i="4" s="1"/>
  <c r="F63" i="4" l="1"/>
  <c r="E63" i="4"/>
  <c r="B64" i="4"/>
  <c r="A65" i="4" s="1"/>
  <c r="D65" i="4" s="1"/>
  <c r="D64" i="4"/>
  <c r="C64" i="4" s="1"/>
  <c r="C65" i="4" l="1"/>
  <c r="B65" i="4"/>
  <c r="A66" i="4" s="1"/>
  <c r="D66" i="4" s="1"/>
  <c r="E64" i="4"/>
  <c r="F64" i="4"/>
  <c r="C66" i="4" l="1"/>
  <c r="B66" i="4"/>
  <c r="A67" i="4" s="1"/>
  <c r="D67" i="4" s="1"/>
  <c r="F65" i="4"/>
  <c r="E65" i="4"/>
  <c r="C67" i="4" l="1"/>
  <c r="B67" i="4"/>
  <c r="A68" i="4" s="1"/>
  <c r="D68" i="4" s="1"/>
  <c r="F66" i="4"/>
  <c r="E66" i="4"/>
  <c r="F67" i="4" l="1"/>
  <c r="C68" i="4"/>
  <c r="E67" i="4"/>
  <c r="B68" i="4"/>
  <c r="A69" i="4" s="1"/>
  <c r="D69" i="4" s="1"/>
  <c r="F68" i="4" l="1"/>
  <c r="C69" i="4"/>
  <c r="E68" i="4"/>
  <c r="B69" i="4"/>
  <c r="A70" i="4" s="1"/>
  <c r="D70" i="4" s="1"/>
  <c r="F69" i="4" l="1"/>
  <c r="C70" i="4"/>
  <c r="E69" i="4"/>
  <c r="B70" i="4"/>
  <c r="A71" i="4" s="1"/>
  <c r="D71" i="4" s="1"/>
  <c r="F70" i="4" l="1"/>
  <c r="C71" i="4"/>
  <c r="E70" i="4"/>
  <c r="B71" i="4"/>
  <c r="A72" i="4" s="1"/>
  <c r="D72" i="4" s="1"/>
  <c r="F71" i="4" l="1"/>
  <c r="C72" i="4"/>
  <c r="E71" i="4"/>
  <c r="B72" i="4"/>
  <c r="A73" i="4" s="1"/>
  <c r="D73" i="4" s="1"/>
  <c r="E72" i="4" l="1"/>
  <c r="C73" i="4"/>
  <c r="F72" i="4"/>
  <c r="B73" i="4"/>
  <c r="A74" i="4" s="1"/>
  <c r="D74" i="4" s="1"/>
  <c r="F73" i="4" l="1"/>
  <c r="C74" i="4"/>
  <c r="E73" i="4"/>
  <c r="B74" i="4"/>
  <c r="A75" i="4" s="1"/>
  <c r="D75" i="4" s="1"/>
  <c r="F74" i="4" l="1"/>
  <c r="C75" i="4"/>
  <c r="E74" i="4"/>
  <c r="B75" i="4"/>
  <c r="A76" i="4" s="1"/>
  <c r="D76" i="4" s="1"/>
  <c r="F75" i="4" l="1"/>
  <c r="C76" i="4"/>
  <c r="E75" i="4"/>
  <c r="B76" i="4"/>
  <c r="A77" i="4" s="1"/>
  <c r="D77" i="4" s="1"/>
  <c r="F76" i="4" l="1"/>
  <c r="C77" i="4"/>
  <c r="E76" i="4"/>
  <c r="B77" i="4"/>
  <c r="A78" i="4" s="1"/>
  <c r="D78" i="4" s="1"/>
  <c r="E77" i="4" l="1"/>
  <c r="C78" i="4"/>
  <c r="F77" i="4"/>
  <c r="B78" i="4"/>
  <c r="A79" i="4" s="1"/>
  <c r="D79" i="4" s="1"/>
  <c r="F78" i="4" l="1"/>
  <c r="C79" i="4"/>
  <c r="E78" i="4"/>
  <c r="B79" i="4"/>
  <c r="A80" i="4" s="1"/>
  <c r="D80" i="4" s="1"/>
  <c r="E79" i="4" l="1"/>
  <c r="C80" i="4"/>
  <c r="F79" i="4"/>
  <c r="B80" i="4"/>
  <c r="A81" i="4" s="1"/>
  <c r="D81" i="4" s="1"/>
  <c r="E80" i="4" l="1"/>
  <c r="C81" i="4"/>
  <c r="F80" i="4"/>
  <c r="B81" i="4"/>
  <c r="A82" i="4" s="1"/>
  <c r="D82" i="4" s="1"/>
  <c r="F81" i="4" l="1"/>
  <c r="C82" i="4"/>
  <c r="E81" i="4"/>
  <c r="B82" i="4"/>
  <c r="A83" i="4" s="1"/>
  <c r="D83" i="4" s="1"/>
  <c r="F82" i="4" l="1"/>
  <c r="C83" i="4"/>
  <c r="E82" i="4"/>
  <c r="B83" i="4"/>
  <c r="A84" i="4" s="1"/>
  <c r="D84" i="4" s="1"/>
  <c r="F83" i="4" l="1"/>
  <c r="C84" i="4"/>
  <c r="E83" i="4"/>
  <c r="B84" i="4"/>
  <c r="A85" i="4" s="1"/>
  <c r="D85" i="4" s="1"/>
  <c r="E84" i="4" l="1"/>
  <c r="C85" i="4"/>
  <c r="F84" i="4"/>
  <c r="B85" i="4"/>
  <c r="A86" i="4" s="1"/>
  <c r="D86" i="4" s="1"/>
  <c r="E85" i="4" l="1"/>
  <c r="C86" i="4"/>
  <c r="F85" i="4"/>
  <c r="B86" i="4"/>
  <c r="A87" i="4" s="1"/>
  <c r="D87" i="4" s="1"/>
  <c r="F86" i="4" l="1"/>
  <c r="C87" i="4"/>
  <c r="E86" i="4"/>
  <c r="B87" i="4"/>
  <c r="A88" i="4" s="1"/>
  <c r="D88" i="4" s="1"/>
  <c r="E87" i="4" l="1"/>
  <c r="C88" i="4"/>
  <c r="F87" i="4"/>
  <c r="B88" i="4"/>
  <c r="A89" i="4" s="1"/>
  <c r="D89" i="4" s="1"/>
  <c r="F88" i="4" l="1"/>
  <c r="C89" i="4"/>
  <c r="E88" i="4"/>
  <c r="B89" i="4"/>
  <c r="A90" i="4" s="1"/>
  <c r="D90" i="4" s="1"/>
  <c r="E89" i="4" l="1"/>
  <c r="C90" i="4"/>
  <c r="F89" i="4"/>
  <c r="B90" i="4"/>
  <c r="A91" i="4" s="1"/>
  <c r="D91" i="4" s="1"/>
  <c r="E90" i="4" l="1"/>
  <c r="C91" i="4"/>
  <c r="F90" i="4"/>
  <c r="B91" i="4"/>
  <c r="A92" i="4" s="1"/>
  <c r="D92" i="4" s="1"/>
  <c r="F91" i="4" l="1"/>
  <c r="C92" i="4"/>
  <c r="E91" i="4"/>
  <c r="B92" i="4"/>
  <c r="A93" i="4" s="1"/>
  <c r="D93" i="4" s="1"/>
  <c r="F92" i="4" l="1"/>
  <c r="C93" i="4"/>
  <c r="E92" i="4"/>
  <c r="B93" i="4"/>
  <c r="A94" i="4" s="1"/>
  <c r="D94" i="4" s="1"/>
  <c r="F93" i="4" l="1"/>
  <c r="C94" i="4"/>
  <c r="E93" i="4"/>
  <c r="B94" i="4"/>
  <c r="A95" i="4" s="1"/>
  <c r="D95" i="4" s="1"/>
  <c r="F94" i="4" l="1"/>
  <c r="C95" i="4"/>
  <c r="E94" i="4"/>
  <c r="B95" i="4"/>
  <c r="A96" i="4" s="1"/>
  <c r="D96" i="4" s="1"/>
  <c r="F95" i="4" l="1"/>
  <c r="C96" i="4"/>
  <c r="E95" i="4"/>
  <c r="B96" i="4"/>
  <c r="A97" i="4" s="1"/>
  <c r="D97" i="4" s="1"/>
  <c r="E96" i="4" l="1"/>
  <c r="C97" i="4"/>
  <c r="F96" i="4"/>
  <c r="B97" i="4"/>
  <c r="A98" i="4" s="1"/>
  <c r="D98" i="4" s="1"/>
  <c r="E97" i="4" l="1"/>
  <c r="C98" i="4"/>
  <c r="F97" i="4"/>
  <c r="B98" i="4"/>
  <c r="A99" i="4" s="1"/>
  <c r="D99" i="4" s="1"/>
  <c r="F98" i="4" l="1"/>
  <c r="C99" i="4"/>
  <c r="E98" i="4"/>
  <c r="B99" i="4"/>
  <c r="A100" i="4" s="1"/>
  <c r="D100" i="4" s="1"/>
  <c r="E99" i="4" l="1"/>
  <c r="C100" i="4"/>
  <c r="F99" i="4"/>
  <c r="B100" i="4"/>
  <c r="A101" i="4" s="1"/>
  <c r="D101" i="4" s="1"/>
  <c r="F100" i="4" l="1"/>
  <c r="C101" i="4"/>
  <c r="E100" i="4"/>
  <c r="B101" i="4"/>
  <c r="A102" i="4" s="1"/>
  <c r="D102" i="4" s="1"/>
  <c r="E101" i="4" l="1"/>
  <c r="C102" i="4"/>
  <c r="F101" i="4"/>
  <c r="B102" i="4"/>
  <c r="A103" i="4" s="1"/>
  <c r="D103" i="4" s="1"/>
  <c r="E102" i="4" l="1"/>
  <c r="C103" i="4"/>
  <c r="F102" i="4"/>
  <c r="B103" i="4"/>
  <c r="A104" i="4" s="1"/>
  <c r="D104" i="4" s="1"/>
  <c r="F103" i="4" l="1"/>
  <c r="C104" i="4"/>
  <c r="E103" i="4"/>
  <c r="B104" i="4"/>
  <c r="A105" i="4" s="1"/>
  <c r="D105" i="4" s="1"/>
  <c r="F104" i="4" l="1"/>
  <c r="C105" i="4"/>
  <c r="E104" i="4"/>
  <c r="B105" i="4"/>
  <c r="A106" i="4" s="1"/>
  <c r="D106" i="4" s="1"/>
  <c r="E105" i="4" l="1"/>
  <c r="C106" i="4"/>
  <c r="F105" i="4"/>
  <c r="B106" i="4"/>
  <c r="A107" i="4" s="1"/>
  <c r="D107" i="4" s="1"/>
  <c r="F106" i="4" l="1"/>
  <c r="C107" i="4"/>
  <c r="E106" i="4"/>
  <c r="B107" i="4"/>
  <c r="A108" i="4" s="1"/>
  <c r="D108" i="4" s="1"/>
  <c r="F107" i="4" l="1"/>
  <c r="C108" i="4"/>
  <c r="E107" i="4"/>
  <c r="B108" i="4"/>
  <c r="A109" i="4" s="1"/>
  <c r="D109" i="4" s="1"/>
  <c r="E108" i="4" l="1"/>
  <c r="C109" i="4"/>
  <c r="F108" i="4"/>
  <c r="B109" i="4"/>
  <c r="A110" i="4" s="1"/>
  <c r="D110" i="4" s="1"/>
  <c r="F109" i="4" l="1"/>
  <c r="C110" i="4"/>
  <c r="E109" i="4"/>
  <c r="B110" i="4"/>
  <c r="A111" i="4" s="1"/>
  <c r="D111" i="4" s="1"/>
  <c r="E110" i="4" l="1"/>
  <c r="C111" i="4"/>
  <c r="F110" i="4"/>
  <c r="B111" i="4"/>
  <c r="A112" i="4" s="1"/>
  <c r="D112" i="4" s="1"/>
  <c r="E111" i="4" l="1"/>
  <c r="C112" i="4"/>
  <c r="F111" i="4"/>
  <c r="B112" i="4"/>
  <c r="A113" i="4" s="1"/>
  <c r="D113" i="4" s="1"/>
  <c r="F112" i="4" l="1"/>
  <c r="C113" i="4"/>
  <c r="E112" i="4"/>
  <c r="B113" i="4"/>
  <c r="A114" i="4" s="1"/>
  <c r="D114" i="4" s="1"/>
  <c r="F113" i="4" l="1"/>
  <c r="C114" i="4"/>
  <c r="E113" i="4"/>
  <c r="B114" i="4"/>
  <c r="A115" i="4" s="1"/>
  <c r="D115" i="4" s="1"/>
  <c r="E114" i="4" l="1"/>
  <c r="C115" i="4"/>
  <c r="F114" i="4"/>
  <c r="B115" i="4"/>
  <c r="A116" i="4" s="1"/>
  <c r="D116" i="4" s="1"/>
  <c r="E115" i="4" l="1"/>
  <c r="C116" i="4"/>
  <c r="F115" i="4"/>
  <c r="B116" i="4"/>
  <c r="A117" i="4" s="1"/>
  <c r="D117" i="4" s="1"/>
  <c r="F116" i="4" l="1"/>
  <c r="C117" i="4"/>
  <c r="E116" i="4"/>
  <c r="B117" i="4"/>
  <c r="A118" i="4" s="1"/>
  <c r="D118" i="4" s="1"/>
  <c r="F117" i="4" l="1"/>
  <c r="C118" i="4"/>
  <c r="E117" i="4"/>
  <c r="B118" i="4"/>
  <c r="A119" i="4" s="1"/>
  <c r="D119" i="4" s="1"/>
  <c r="E118" i="4" l="1"/>
  <c r="C119" i="4"/>
  <c r="F118" i="4"/>
  <c r="B119" i="4"/>
  <c r="A120" i="4" s="1"/>
  <c r="D120" i="4" s="1"/>
  <c r="F119" i="4" l="1"/>
  <c r="C120" i="4"/>
  <c r="E119" i="4"/>
  <c r="B120" i="4"/>
  <c r="A121" i="4" s="1"/>
  <c r="D121" i="4" s="1"/>
  <c r="E120" i="4" l="1"/>
  <c r="C121" i="4"/>
  <c r="F120" i="4"/>
  <c r="B121" i="4"/>
  <c r="A122" i="4" s="1"/>
  <c r="D122" i="4" s="1"/>
  <c r="F121" i="4" l="1"/>
  <c r="C122" i="4"/>
  <c r="E121" i="4"/>
  <c r="B122" i="4"/>
  <c r="A123" i="4" s="1"/>
  <c r="D123" i="4" s="1"/>
  <c r="F122" i="4" l="1"/>
  <c r="C123" i="4"/>
  <c r="E122" i="4"/>
  <c r="B123" i="4"/>
  <c r="A124" i="4" s="1"/>
  <c r="D124" i="4" s="1"/>
  <c r="E123" i="4" l="1"/>
  <c r="C124" i="4"/>
  <c r="F123" i="4"/>
  <c r="B124" i="4"/>
  <c r="A125" i="4" s="1"/>
  <c r="D125" i="4" s="1"/>
  <c r="E124" i="4" l="1"/>
  <c r="C125" i="4"/>
  <c r="F124" i="4"/>
  <c r="B125" i="4"/>
  <c r="A126" i="4" s="1"/>
  <c r="D126" i="4" s="1"/>
  <c r="F125" i="4" l="1"/>
  <c r="C126" i="4"/>
  <c r="E125" i="4"/>
  <c r="B126" i="4"/>
  <c r="A127" i="4" s="1"/>
  <c r="D127" i="4" s="1"/>
  <c r="F126" i="4" l="1"/>
  <c r="C127" i="4"/>
  <c r="E126" i="4"/>
  <c r="B127" i="4"/>
  <c r="A128" i="4" s="1"/>
  <c r="D128" i="4" s="1"/>
  <c r="F127" i="4" l="1"/>
  <c r="C128" i="4"/>
  <c r="E127" i="4"/>
  <c r="B128" i="4"/>
  <c r="A129" i="4" s="1"/>
  <c r="D129" i="4" s="1"/>
  <c r="F128" i="4" l="1"/>
  <c r="C129" i="4"/>
  <c r="E128" i="4"/>
  <c r="B129" i="4"/>
  <c r="A130" i="4" s="1"/>
  <c r="D130" i="4" s="1"/>
  <c r="F129" i="4" l="1"/>
  <c r="C130" i="4"/>
  <c r="E129" i="4"/>
  <c r="B130" i="4"/>
  <c r="A131" i="4" s="1"/>
  <c r="D131" i="4" s="1"/>
  <c r="E130" i="4" l="1"/>
  <c r="C131" i="4"/>
  <c r="F130" i="4"/>
  <c r="B131" i="4"/>
  <c r="A132" i="4" s="1"/>
  <c r="D132" i="4" s="1"/>
  <c r="F131" i="4" l="1"/>
  <c r="C132" i="4"/>
  <c r="E131" i="4"/>
  <c r="B132" i="4"/>
  <c r="A133" i="4" s="1"/>
  <c r="D133" i="4" s="1"/>
  <c r="F132" i="4" l="1"/>
  <c r="C133" i="4"/>
  <c r="E132" i="4"/>
  <c r="B133" i="4"/>
  <c r="A134" i="4" s="1"/>
  <c r="D134" i="4" s="1"/>
  <c r="E133" i="4" l="1"/>
  <c r="C134" i="4"/>
  <c r="F133" i="4"/>
  <c r="B134" i="4"/>
  <c r="A135" i="4" s="1"/>
  <c r="D135" i="4" s="1"/>
  <c r="E134" i="4" l="1"/>
  <c r="C135" i="4"/>
  <c r="F134" i="4"/>
  <c r="B135" i="4"/>
  <c r="A136" i="4" s="1"/>
  <c r="D136" i="4" s="1"/>
  <c r="F135" i="4" l="1"/>
  <c r="C136" i="4"/>
  <c r="E135" i="4"/>
  <c r="B136" i="4"/>
  <c r="A137" i="4" s="1"/>
  <c r="D137" i="4" s="1"/>
  <c r="E136" i="4" l="1"/>
  <c r="C137" i="4"/>
  <c r="F136" i="4"/>
  <c r="B137" i="4"/>
  <c r="A138" i="4" s="1"/>
  <c r="D138" i="4" s="1"/>
  <c r="F137" i="4" l="1"/>
  <c r="C138" i="4"/>
  <c r="E137" i="4"/>
  <c r="B138" i="4"/>
  <c r="A139" i="4" s="1"/>
  <c r="D139" i="4" s="1"/>
  <c r="F138" i="4" l="1"/>
  <c r="C139" i="4"/>
  <c r="E138" i="4"/>
  <c r="B139" i="4"/>
  <c r="A140" i="4" s="1"/>
  <c r="D140" i="4" s="1"/>
  <c r="E139" i="4" l="1"/>
  <c r="C140" i="4"/>
  <c r="F139" i="4"/>
  <c r="B140" i="4"/>
  <c r="A141" i="4" s="1"/>
  <c r="D141" i="4" s="1"/>
  <c r="F140" i="4" l="1"/>
  <c r="C141" i="4"/>
  <c r="E140" i="4"/>
  <c r="B141" i="4"/>
  <c r="A142" i="4" s="1"/>
  <c r="D142" i="4" s="1"/>
  <c r="F141" i="4" l="1"/>
  <c r="C142" i="4"/>
  <c r="E141" i="4"/>
  <c r="B142" i="4"/>
  <c r="A143" i="4" s="1"/>
  <c r="D143" i="4" s="1"/>
  <c r="F142" i="4" l="1"/>
  <c r="C143" i="4"/>
  <c r="E142" i="4"/>
  <c r="B143" i="4"/>
  <c r="A144" i="4" s="1"/>
  <c r="D144" i="4" s="1"/>
  <c r="F143" i="4" l="1"/>
  <c r="C144" i="4"/>
  <c r="E143" i="4"/>
  <c r="B144" i="4"/>
  <c r="A145" i="4" s="1"/>
  <c r="D145" i="4" s="1"/>
  <c r="E144" i="4" l="1"/>
  <c r="C145" i="4"/>
  <c r="F144" i="4"/>
  <c r="B145" i="4"/>
  <c r="A146" i="4" s="1"/>
  <c r="D146" i="4" s="1"/>
  <c r="F145" i="4" l="1"/>
  <c r="C146" i="4"/>
  <c r="E145" i="4"/>
  <c r="B146" i="4"/>
  <c r="A147" i="4" s="1"/>
  <c r="D147" i="4" s="1"/>
  <c r="F146" i="4" l="1"/>
  <c r="C147" i="4"/>
  <c r="E146" i="4"/>
  <c r="B147" i="4"/>
  <c r="A148" i="4" s="1"/>
  <c r="D148" i="4" s="1"/>
  <c r="F147" i="4" l="1"/>
  <c r="C148" i="4"/>
  <c r="E147" i="4"/>
  <c r="B148" i="4"/>
  <c r="A149" i="4" s="1"/>
  <c r="D149" i="4" s="1"/>
  <c r="E148" i="4" l="1"/>
  <c r="C149" i="4"/>
  <c r="F148" i="4"/>
  <c r="B149" i="4"/>
  <c r="A150" i="4" s="1"/>
  <c r="D150" i="4" s="1"/>
  <c r="E149" i="4" l="1"/>
  <c r="C150" i="4"/>
  <c r="F149" i="4"/>
  <c r="B150" i="4"/>
  <c r="A151" i="4" s="1"/>
  <c r="D151" i="4" s="1"/>
  <c r="F150" i="4" l="1"/>
  <c r="C151" i="4"/>
  <c r="E150" i="4"/>
  <c r="B151" i="4"/>
  <c r="A152" i="4" s="1"/>
  <c r="D152" i="4" s="1"/>
  <c r="F151" i="4" l="1"/>
  <c r="C152" i="4"/>
  <c r="E151" i="4"/>
  <c r="B152" i="4"/>
  <c r="A153" i="4" s="1"/>
  <c r="D153" i="4" s="1"/>
  <c r="E152" i="4" l="1"/>
  <c r="C153" i="4"/>
  <c r="F152" i="4"/>
  <c r="B153" i="4"/>
  <c r="A154" i="4" s="1"/>
  <c r="D154" i="4" s="1"/>
  <c r="F153" i="4" l="1"/>
  <c r="C154" i="4"/>
  <c r="E153" i="4"/>
  <c r="B154" i="4"/>
  <c r="A155" i="4" s="1"/>
  <c r="D155" i="4" s="1"/>
  <c r="F154" i="4" l="1"/>
  <c r="C155" i="4"/>
  <c r="E154" i="4"/>
  <c r="B155" i="4"/>
  <c r="A156" i="4" s="1"/>
  <c r="D156" i="4" s="1"/>
  <c r="E155" i="4" l="1"/>
  <c r="C156" i="4"/>
  <c r="F155" i="4"/>
  <c r="B156" i="4"/>
  <c r="A157" i="4" s="1"/>
  <c r="D157" i="4" s="1"/>
  <c r="E156" i="4" l="1"/>
  <c r="C157" i="4"/>
  <c r="F156" i="4"/>
  <c r="B157" i="4"/>
  <c r="A158" i="4" s="1"/>
  <c r="D158" i="4" s="1"/>
  <c r="F157" i="4" l="1"/>
  <c r="C158" i="4"/>
  <c r="E157" i="4"/>
  <c r="B158" i="4"/>
  <c r="A159" i="4" s="1"/>
  <c r="D159" i="4" s="1"/>
  <c r="F158" i="4" l="1"/>
  <c r="C159" i="4"/>
  <c r="E158" i="4"/>
  <c r="B159" i="4"/>
  <c r="A160" i="4" s="1"/>
  <c r="D160" i="4" s="1"/>
  <c r="F159" i="4" l="1"/>
  <c r="C160" i="4"/>
  <c r="E159" i="4"/>
  <c r="B160" i="4"/>
  <c r="A161" i="4" s="1"/>
  <c r="D161" i="4" s="1"/>
  <c r="F160" i="4" l="1"/>
  <c r="C161" i="4"/>
  <c r="E160" i="4"/>
  <c r="B161" i="4"/>
  <c r="A162" i="4" s="1"/>
  <c r="D162" i="4" s="1"/>
  <c r="F161" i="4" l="1"/>
  <c r="C162" i="4"/>
  <c r="E161" i="4"/>
  <c r="B162" i="4"/>
  <c r="A163" i="4" s="1"/>
  <c r="D163" i="4" s="1"/>
  <c r="F162" i="4" l="1"/>
  <c r="C163" i="4"/>
  <c r="E162" i="4"/>
  <c r="B163" i="4"/>
  <c r="A164" i="4" s="1"/>
  <c r="D164" i="4" s="1"/>
  <c r="F163" i="4" l="1"/>
  <c r="C164" i="4"/>
  <c r="E163" i="4"/>
  <c r="B164" i="4"/>
  <c r="A165" i="4" s="1"/>
  <c r="D165" i="4" s="1"/>
  <c r="F164" i="4" l="1"/>
  <c r="C165" i="4"/>
  <c r="E164" i="4"/>
  <c r="B165" i="4"/>
  <c r="A166" i="4" s="1"/>
  <c r="D166" i="4" s="1"/>
  <c r="F165" i="4" l="1"/>
  <c r="C166" i="4"/>
  <c r="E165" i="4"/>
  <c r="B166" i="4"/>
  <c r="A167" i="4" s="1"/>
  <c r="D167" i="4" s="1"/>
  <c r="F166" i="4" l="1"/>
  <c r="C167" i="4"/>
  <c r="E166" i="4"/>
  <c r="B167" i="4"/>
  <c r="A168" i="4" s="1"/>
  <c r="D168" i="4" s="1"/>
  <c r="F167" i="4" l="1"/>
  <c r="C168" i="4"/>
  <c r="E167" i="4"/>
  <c r="B168" i="4"/>
  <c r="A169" i="4" s="1"/>
  <c r="D169" i="4" s="1"/>
  <c r="F168" i="4" l="1"/>
  <c r="C169" i="4"/>
  <c r="E168" i="4"/>
  <c r="B169" i="4"/>
  <c r="A170" i="4" s="1"/>
  <c r="D170" i="4" s="1"/>
  <c r="F169" i="4" l="1"/>
  <c r="C170" i="4"/>
  <c r="E169" i="4"/>
  <c r="B170" i="4"/>
  <c r="A171" i="4" s="1"/>
  <c r="D171" i="4" s="1"/>
  <c r="F170" i="4" l="1"/>
  <c r="C171" i="4"/>
  <c r="E170" i="4"/>
  <c r="B171" i="4"/>
  <c r="A172" i="4" s="1"/>
  <c r="D172" i="4" s="1"/>
  <c r="F171" i="4" l="1"/>
  <c r="C172" i="4"/>
  <c r="E171" i="4"/>
  <c r="B172" i="4"/>
  <c r="A173" i="4" s="1"/>
  <c r="D173" i="4" s="1"/>
  <c r="F172" i="4" l="1"/>
  <c r="C173" i="4"/>
  <c r="E172" i="4"/>
  <c r="B173" i="4"/>
  <c r="A174" i="4" s="1"/>
  <c r="D174" i="4" s="1"/>
  <c r="F173" i="4" l="1"/>
  <c r="C174" i="4"/>
  <c r="E173" i="4"/>
  <c r="B174" i="4"/>
  <c r="A175" i="4" s="1"/>
  <c r="D175" i="4" s="1"/>
  <c r="E174" i="4" l="1"/>
  <c r="C175" i="4"/>
  <c r="F174" i="4"/>
  <c r="B175" i="4"/>
  <c r="A176" i="4" s="1"/>
  <c r="D176" i="4" s="1"/>
  <c r="F175" i="4" l="1"/>
  <c r="C176" i="4"/>
  <c r="E175" i="4"/>
  <c r="B176" i="4"/>
  <c r="A177" i="4" s="1"/>
  <c r="D177" i="4" s="1"/>
  <c r="E176" i="4" l="1"/>
  <c r="C177" i="4"/>
  <c r="F176" i="4"/>
  <c r="B177" i="4"/>
  <c r="A178" i="4" s="1"/>
  <c r="D178" i="4" s="1"/>
  <c r="F177" i="4" l="1"/>
  <c r="C178" i="4"/>
  <c r="E177" i="4"/>
  <c r="B178" i="4"/>
  <c r="A179" i="4" s="1"/>
  <c r="D179" i="4" s="1"/>
  <c r="F178" i="4" l="1"/>
  <c r="C179" i="4"/>
  <c r="E178" i="4"/>
  <c r="B179" i="4"/>
  <c r="A180" i="4" s="1"/>
  <c r="D180" i="4" s="1"/>
  <c r="F179" i="4" l="1"/>
  <c r="C180" i="4"/>
  <c r="E179" i="4"/>
  <c r="B180" i="4"/>
  <c r="A181" i="4" s="1"/>
  <c r="D181" i="4" s="1"/>
  <c r="F180" i="4" l="1"/>
  <c r="C181" i="4"/>
  <c r="E180" i="4"/>
  <c r="B181" i="4"/>
  <c r="A182" i="4" s="1"/>
  <c r="D182" i="4" s="1"/>
  <c r="F181" i="4" l="1"/>
  <c r="C182" i="4"/>
  <c r="E181" i="4"/>
  <c r="B182" i="4"/>
  <c r="A183" i="4" s="1"/>
  <c r="D183" i="4" s="1"/>
  <c r="F182" i="4" l="1"/>
  <c r="C183" i="4"/>
  <c r="E182" i="4"/>
  <c r="B183" i="4"/>
  <c r="A184" i="4" s="1"/>
  <c r="D184" i="4" s="1"/>
  <c r="F183" i="4" l="1"/>
  <c r="C184" i="4"/>
  <c r="E183" i="4"/>
  <c r="B184" i="4"/>
  <c r="A185" i="4" s="1"/>
  <c r="D185" i="4" s="1"/>
  <c r="E184" i="4" l="1"/>
  <c r="C185" i="4"/>
  <c r="F184" i="4"/>
  <c r="B185" i="4"/>
  <c r="A186" i="4" s="1"/>
  <c r="D186" i="4" s="1"/>
  <c r="F185" i="4" l="1"/>
  <c r="C186" i="4"/>
  <c r="E185" i="4"/>
  <c r="B186" i="4"/>
  <c r="A187" i="4" s="1"/>
  <c r="D187" i="4" s="1"/>
  <c r="F186" i="4" l="1"/>
  <c r="C187" i="4"/>
  <c r="E186" i="4"/>
  <c r="B187" i="4"/>
  <c r="A188" i="4" s="1"/>
  <c r="D188" i="4" s="1"/>
  <c r="F187" i="4" l="1"/>
  <c r="C188" i="4"/>
  <c r="E187" i="4"/>
  <c r="B188" i="4"/>
  <c r="A189" i="4" s="1"/>
  <c r="D189" i="4" s="1"/>
  <c r="F188" i="4" l="1"/>
  <c r="C189" i="4"/>
  <c r="E188" i="4"/>
  <c r="B189" i="4"/>
  <c r="A190" i="4" s="1"/>
  <c r="D190" i="4" s="1"/>
  <c r="F189" i="4" l="1"/>
  <c r="C190" i="4"/>
  <c r="E189" i="4"/>
  <c r="B190" i="4"/>
  <c r="A191" i="4" s="1"/>
  <c r="D191" i="4" s="1"/>
  <c r="E190" i="4" l="1"/>
  <c r="C191" i="4"/>
  <c r="F190" i="4"/>
  <c r="B191" i="4"/>
  <c r="A192" i="4" s="1"/>
  <c r="D192" i="4" s="1"/>
  <c r="F191" i="4" l="1"/>
  <c r="C192" i="4"/>
  <c r="E191" i="4"/>
  <c r="B192" i="4"/>
  <c r="A193" i="4" s="1"/>
  <c r="D193" i="4" s="1"/>
  <c r="E192" i="4" l="1"/>
  <c r="C193" i="4"/>
  <c r="F192" i="4"/>
  <c r="B193" i="4"/>
  <c r="A194" i="4" s="1"/>
  <c r="D194" i="4" s="1"/>
  <c r="F193" i="4" l="1"/>
  <c r="C194" i="4"/>
  <c r="E193" i="4"/>
  <c r="B194" i="4"/>
  <c r="A195" i="4" s="1"/>
  <c r="D195" i="4" s="1"/>
  <c r="F194" i="4" l="1"/>
  <c r="C195" i="4"/>
  <c r="E194" i="4"/>
  <c r="B195" i="4"/>
  <c r="A196" i="4" s="1"/>
  <c r="D196" i="4" s="1"/>
  <c r="F195" i="4" l="1"/>
  <c r="C196" i="4"/>
  <c r="E195" i="4"/>
  <c r="B196" i="4"/>
  <c r="A197" i="4" s="1"/>
  <c r="D197" i="4" s="1"/>
  <c r="F196" i="4" l="1"/>
  <c r="C197" i="4"/>
  <c r="E196" i="4"/>
  <c r="B197" i="4"/>
  <c r="A198" i="4" s="1"/>
  <c r="D198" i="4" s="1"/>
  <c r="F197" i="4" l="1"/>
  <c r="C198" i="4"/>
  <c r="E197" i="4"/>
  <c r="B198" i="4"/>
  <c r="A199" i="4" s="1"/>
  <c r="D199" i="4" s="1"/>
  <c r="F198" i="4" l="1"/>
  <c r="C199" i="4"/>
  <c r="E198" i="4"/>
  <c r="B199" i="4"/>
  <c r="A200" i="4" s="1"/>
  <c r="D200" i="4" s="1"/>
  <c r="F199" i="4" l="1"/>
  <c r="C200" i="4"/>
  <c r="E199" i="4"/>
  <c r="B200" i="4"/>
  <c r="A201" i="4" s="1"/>
  <c r="D201" i="4" s="1"/>
  <c r="F200" i="4" l="1"/>
  <c r="C201" i="4"/>
  <c r="E200" i="4"/>
  <c r="B201" i="4"/>
  <c r="A202" i="4" s="1"/>
  <c r="D202" i="4" s="1"/>
  <c r="F201" i="4" l="1"/>
  <c r="C202" i="4"/>
  <c r="E201" i="4"/>
  <c r="B202" i="4"/>
  <c r="A203" i="4" s="1"/>
  <c r="BH14" i="4" l="1"/>
  <c r="BH17" i="4"/>
  <c r="BH19" i="4"/>
  <c r="BH15" i="4"/>
  <c r="BH16" i="4"/>
  <c r="BH18" i="4"/>
  <c r="D203" i="4"/>
  <c r="C203" i="4" s="1"/>
  <c r="F202" i="4"/>
  <c r="E202" i="4"/>
  <c r="B203" i="4"/>
  <c r="F203" i="4" l="1"/>
  <c r="E203" i="4"/>
  <c r="R3" i="4" l="1"/>
  <c r="R2" i="4" s="1"/>
  <c r="AW94" i="4"/>
  <c r="AW95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Phillips</author>
  </authors>
  <commentList>
    <comment ref="BB1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Legend: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12"/>
            <rFont val="Tahoma"/>
            <family val="2"/>
          </rPr>
          <t>Blue text</t>
        </r>
        <r>
          <rPr>
            <sz val="8"/>
            <color indexed="81"/>
            <rFont val="Tahoma"/>
            <family val="2"/>
          </rPr>
          <t xml:space="preserve"> = formula controlled.
</t>
        </r>
        <r>
          <rPr>
            <b/>
            <sz val="8"/>
            <color indexed="14"/>
            <rFont val="Tahoma"/>
            <family val="2"/>
          </rPr>
          <t>Magenta Text</t>
        </r>
        <r>
          <rPr>
            <sz val="8"/>
            <color indexed="81"/>
            <rFont val="Tahoma"/>
            <family val="2"/>
          </rPr>
          <t xml:space="preserve"> = Value coppied from another page
</t>
        </r>
        <r>
          <rPr>
            <b/>
            <sz val="8"/>
            <color indexed="81"/>
            <rFont val="Tahoma"/>
            <family val="2"/>
          </rPr>
          <t>Grey highlight</t>
        </r>
        <r>
          <rPr>
            <sz val="8"/>
            <color indexed="81"/>
            <rFont val="Tahoma"/>
            <family val="2"/>
          </rPr>
          <t xml:space="preserve"> = This page contains conditional formating based on this value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Phillips</author>
    <author>rphilli</author>
    <author>Ron Phillips</author>
  </authors>
  <commentList>
    <comment ref="B1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Enter direction each pad will be probed from (N, S, W, E).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5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Enter Line Type as:
DC</t>
        </r>
        <r>
          <rPr>
            <sz val="8"/>
            <color indexed="81"/>
            <rFont val="Tahoma"/>
            <family val="2"/>
          </rPr>
          <t xml:space="preserve"> - DC line
</t>
        </r>
        <r>
          <rPr>
            <b/>
            <sz val="8"/>
            <color indexed="81"/>
            <rFont val="Tahoma"/>
            <family val="2"/>
          </rPr>
          <t>P</t>
        </r>
        <r>
          <rPr>
            <sz val="8"/>
            <color indexed="81"/>
            <rFont val="Tahoma"/>
            <family val="2"/>
          </rPr>
          <t xml:space="preserve"> - Power
</t>
        </r>
        <r>
          <rPr>
            <b/>
            <sz val="8"/>
            <color indexed="81"/>
            <rFont val="Tahoma"/>
            <family val="2"/>
          </rPr>
          <t>GND</t>
        </r>
        <r>
          <rPr>
            <sz val="8"/>
            <color indexed="81"/>
            <rFont val="Tahoma"/>
            <family val="2"/>
          </rPr>
          <t xml:space="preserve"> - Ground
</t>
        </r>
        <r>
          <rPr>
            <b/>
            <sz val="8"/>
            <color indexed="81"/>
            <rFont val="Tahoma"/>
            <family val="2"/>
          </rPr>
          <t>RF</t>
        </r>
        <r>
          <rPr>
            <sz val="8"/>
            <color indexed="81"/>
            <rFont val="Tahoma"/>
            <family val="2"/>
          </rPr>
          <t xml:space="preserve"> - High speed lines
</t>
        </r>
        <r>
          <rPr>
            <b/>
            <sz val="8"/>
            <color indexed="81"/>
            <rFont val="Tahoma"/>
            <family val="2"/>
          </rPr>
          <t>RFGnd</t>
        </r>
        <r>
          <rPr>
            <sz val="8"/>
            <color indexed="81"/>
            <rFont val="Tahoma"/>
            <family val="2"/>
          </rPr>
          <t xml:space="preserve"> - RF Ground return
</t>
        </r>
        <r>
          <rPr>
            <b/>
            <sz val="8"/>
            <color indexed="81"/>
            <rFont val="Tahoma"/>
            <family val="2"/>
          </rPr>
          <t>X</t>
        </r>
        <r>
          <rPr>
            <sz val="8"/>
            <color indexed="81"/>
            <rFont val="Tahoma"/>
            <family val="2"/>
          </rPr>
          <t xml:space="preserve"> - No Connect
</t>
        </r>
      </text>
    </comment>
    <comment ref="D15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 xml:space="preserve">Pad ID:  </t>
        </r>
        <r>
          <rPr>
            <sz val="8"/>
            <color indexed="81"/>
            <rFont val="Tahoma"/>
            <family val="2"/>
          </rPr>
          <t xml:space="preserve">Enter a unique Pad identifyer:
Pad Number, Alpha-Numeric, Etc
</t>
        </r>
      </text>
    </comment>
    <comment ref="E15" authorId="1" shapeId="0" xr:uid="{00000000-0006-0000-0100-000004000000}">
      <text>
        <r>
          <rPr>
            <b/>
            <sz val="9"/>
            <color indexed="81"/>
            <rFont val="Tahoma"/>
            <family val="2"/>
          </rPr>
          <t xml:space="preserve">Pad Center: </t>
        </r>
        <r>
          <rPr>
            <sz val="9"/>
            <color indexed="81"/>
            <rFont val="Tahoma"/>
            <family val="2"/>
          </rPr>
          <t>Enter pad center X,Y coordinates in Microns. Use numeric data only (no formula) as the pinlist is often sorted by various columns.</t>
        </r>
      </text>
    </comment>
    <comment ref="J15" authorId="2" shapeId="0" xr:uid="{00000000-0006-0000-0100-000005000000}">
      <text>
        <r>
          <rPr>
            <sz val="9"/>
            <color indexed="81"/>
            <rFont val="Tahoma"/>
            <family val="2"/>
          </rPr>
          <t xml:space="preserve">Standard bypass circuits are optimized, use of non-standard values may degrade performance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Ron Phillips</author>
  </authors>
  <commentList>
    <comment ref="BK1" authorId="0" shapeId="0" xr:uid="{00000000-0006-0000-0200-000001000000}">
      <text>
        <r>
          <rPr>
            <sz val="9"/>
            <color indexed="81"/>
            <rFont val="Tahoma"/>
            <family val="2"/>
          </rPr>
          <t xml:space="preserve">Probe location (N,S,E or W)
</t>
        </r>
      </text>
    </comment>
    <comment ref="BO1" authorId="0" shapeId="0" xr:uid="{00000000-0006-0000-0200-000002000000}">
      <text>
        <r>
          <rPr>
            <sz val="9"/>
            <color indexed="81"/>
            <rFont val="Tahoma"/>
            <family val="2"/>
          </rPr>
          <t xml:space="preserve">Used to rotate coordinates from DUT page to south "as built" position
</t>
        </r>
      </text>
    </comment>
    <comment ref="BP1" authorId="0" shapeId="0" xr:uid="{00000000-0006-0000-0200-000003000000}">
      <text>
        <r>
          <rPr>
            <sz val="9"/>
            <color indexed="81"/>
            <rFont val="Tahoma"/>
            <family val="2"/>
          </rPr>
          <t xml:space="preserve">Position in XY list, small to large. X when N or S, Y when E or W
</t>
        </r>
      </text>
    </comment>
    <comment ref="BT1" authorId="0" shapeId="0" xr:uid="{00000000-0006-0000-0200-000004000000}">
      <text>
        <r>
          <rPr>
            <sz val="9"/>
            <color indexed="81"/>
            <rFont val="Tahoma"/>
            <family val="2"/>
          </rPr>
          <t>Probe needle width at base in 'as built' image</t>
        </r>
      </text>
    </comment>
    <comment ref="CC1" authorId="0" shapeId="0" xr:uid="{00000000-0006-0000-0200-000005000000}">
      <text>
        <r>
          <rPr>
            <sz val="9"/>
            <color indexed="81"/>
            <rFont val="Tahoma"/>
            <family val="2"/>
          </rPr>
          <t xml:space="preserve">Invalidate entry if not appropriate for the selected probe (comes into play if probe type is changed after selecting bypass)
</t>
        </r>
      </text>
    </comment>
    <comment ref="CD1" authorId="0" shapeId="0" xr:uid="{00000000-0006-0000-0200-000006000000}">
      <text>
        <r>
          <rPr>
            <sz val="9"/>
            <color indexed="81"/>
            <rFont val="Tahoma"/>
            <family val="2"/>
          </rPr>
          <t xml:space="preserve">Invalidate entry if not appropriate for the selected probe (comes into play if probe type is changed after selecting bypass)
</t>
        </r>
      </text>
    </comment>
    <comment ref="CE1" authorId="0" shapeId="0" xr:uid="{00000000-0006-0000-0200-000007000000}">
      <text>
        <r>
          <rPr>
            <sz val="9"/>
            <color indexed="81"/>
            <rFont val="Tahoma"/>
            <family val="2"/>
          </rPr>
          <t xml:space="preserve">Invalidate entry if not appropriate for the selected probe (comes into play if probe type is changed after selecting bypass)
</t>
        </r>
      </text>
    </comment>
    <comment ref="CF1" authorId="0" shapeId="0" xr:uid="{00000000-0006-0000-0200-000008000000}">
      <text>
        <r>
          <rPr>
            <sz val="9"/>
            <color indexed="81"/>
            <rFont val="Tahoma"/>
            <family val="2"/>
          </rPr>
          <t xml:space="preserve">Invalidate entry if not appropriate for the selected probe (comes into play if probe type is changed after selecting bypass)
</t>
        </r>
      </text>
    </comment>
    <comment ref="BK2" authorId="0" shapeId="0" xr:uid="{00000000-0006-0000-0200-000009000000}">
      <text>
        <r>
          <rPr>
            <sz val="9"/>
            <color indexed="81"/>
            <rFont val="Tahoma"/>
            <family val="2"/>
          </rPr>
          <t xml:space="preserve"># of probes
</t>
        </r>
      </text>
    </comment>
    <comment ref="BL2" authorId="0" shapeId="0" xr:uid="{00000000-0006-0000-0200-00000A000000}">
      <text>
        <r>
          <rPr>
            <sz val="9"/>
            <color indexed="81"/>
            <rFont val="Tahoma"/>
            <family val="2"/>
          </rPr>
          <t xml:space="preserve">Minimum Y value. Used in in formula to draw probe image
</t>
        </r>
      </text>
    </comment>
    <comment ref="BK4" authorId="0" shapeId="0" xr:uid="{00000000-0006-0000-0200-00000B000000}">
      <text>
        <r>
          <rPr>
            <sz val="9"/>
            <color indexed="81"/>
            <rFont val="Tahoma"/>
            <family val="2"/>
          </rPr>
          <t xml:space="preserve">Used to mathmatically mirror the pinout
</t>
        </r>
      </text>
    </comment>
    <comment ref="BK5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Mirror Pinout flag</t>
        </r>
      </text>
    </comment>
    <comment ref="BL13" authorId="0" shapeId="0" xr:uid="{00000000-0006-0000-0200-00000D000000}">
      <text>
        <r>
          <rPr>
            <sz val="9"/>
            <color indexed="81"/>
            <rFont val="Tahoma"/>
            <family val="2"/>
          </rPr>
          <t xml:space="preserve">Values for chart 'Scale'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Ron Phillips</author>
    <author>Liz Kennedy</author>
  </authors>
  <commentList>
    <comment ref="B8" authorId="0" shapeId="0" xr:uid="{00000000-0006-0000-0300-000001000000}">
      <text>
        <r>
          <rPr>
            <sz val="9"/>
            <color indexed="81"/>
            <rFont val="Tahoma"/>
            <family val="2"/>
          </rPr>
          <t>Pinout is user defined</t>
        </r>
      </text>
    </comment>
    <comment ref="B10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Liz Kennedy:</t>
        </r>
        <r>
          <rPr>
            <sz val="9"/>
            <color indexed="81"/>
            <rFont val="Tahoma"/>
            <family val="2"/>
          </rPr>
          <t xml:space="preserve">
SKIP CONTACTS to create a non uniform pitch which is a multiple of the standard pitch. For example 150-300-150-300-150</t>
        </r>
      </text>
    </comment>
    <comment ref="G13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Liz Kennedy:</t>
        </r>
        <r>
          <rPr>
            <sz val="9"/>
            <color indexed="81"/>
            <rFont val="Tahoma"/>
            <family val="2"/>
          </rPr>
          <t xml:space="preserve">
LAYOUT DEPENDENT</t>
        </r>
      </text>
    </comment>
    <comment ref="L13" authorId="1" shapeId="0" xr:uid="{00000000-0006-0000-0300-000004000000}">
      <text>
        <r>
          <rPr>
            <b/>
            <sz val="9"/>
            <color indexed="81"/>
            <rFont val="Tahoma"/>
            <family val="2"/>
          </rPr>
          <t>Liz Kennedy:</t>
        </r>
        <r>
          <rPr>
            <sz val="9"/>
            <color indexed="81"/>
            <rFont val="Tahoma"/>
            <family val="2"/>
          </rPr>
          <t xml:space="preserve">
LAYOUT DEPENDENT</t>
        </r>
      </text>
    </comment>
    <comment ref="G15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Liz Kennedy:</t>
        </r>
        <r>
          <rPr>
            <sz val="9"/>
            <color indexed="81"/>
            <rFont val="Tahoma"/>
            <family val="2"/>
          </rPr>
          <t xml:space="preserve">
LAYOUT DEPENDENT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Ron Phillips</author>
  </authors>
  <commentList>
    <comment ref="H1" authorId="0" shapeId="0" xr:uid="{00000000-0006-0000-0400-000001000000}">
      <text>
        <r>
          <rPr>
            <sz val="9"/>
            <color indexed="81"/>
            <rFont val="Tahoma"/>
            <family val="2"/>
          </rPr>
          <t xml:space="preserve">Probe tip &amp; wedge length
</t>
        </r>
      </text>
    </comment>
    <comment ref="J1" authorId="0" shapeId="0" xr:uid="{00000000-0006-0000-0400-000002000000}">
      <text>
        <r>
          <rPr>
            <sz val="9"/>
            <color indexed="81"/>
            <rFont val="Tahoma"/>
            <family val="2"/>
          </rPr>
          <t>Key: Probe orientation. The only difference between the 4 N/S/E/W probe tables is this cell</t>
        </r>
      </text>
    </comment>
    <comment ref="K1" authorId="0" shapeId="0" xr:uid="{00000000-0006-0000-0400-000003000000}">
      <text>
        <r>
          <rPr>
            <sz val="9"/>
            <color indexed="81"/>
            <rFont val="Tahoma"/>
            <family val="2"/>
          </rPr>
          <t xml:space="preserve"># of contacts
</t>
        </r>
      </text>
    </comment>
    <comment ref="L1" authorId="0" shapeId="0" xr:uid="{00000000-0006-0000-0400-000004000000}">
      <text>
        <r>
          <rPr>
            <sz val="9"/>
            <color indexed="81"/>
            <rFont val="Tahoma"/>
            <family val="2"/>
          </rPr>
          <t xml:space="preserve">Column offset from X:
No offset if N or S probe,
offset to Y coordinates if E or W probe
</t>
        </r>
      </text>
    </comment>
    <comment ref="M1" authorId="0" shapeId="0" xr:uid="{00000000-0006-0000-0400-000005000000}">
      <text>
        <r>
          <rPr>
            <sz val="9"/>
            <color indexed="81"/>
            <rFont val="Tahoma"/>
            <family val="2"/>
          </rPr>
          <t xml:space="preserve">Probe baseline edge
</t>
        </r>
      </text>
    </comment>
    <comment ref="T1" authorId="0" shapeId="0" xr:uid="{00000000-0006-0000-0400-000006000000}">
      <text>
        <r>
          <rPr>
            <sz val="9"/>
            <color indexed="81"/>
            <rFont val="Tahoma"/>
            <family val="2"/>
          </rPr>
          <t>Key: Probe orientation. The only difference between the 4 N/S/E/W probe tables is this cell</t>
        </r>
      </text>
    </comment>
    <comment ref="U1" authorId="0" shapeId="0" xr:uid="{00000000-0006-0000-0400-000007000000}">
      <text>
        <r>
          <rPr>
            <sz val="9"/>
            <color indexed="81"/>
            <rFont val="Tahoma"/>
            <family val="2"/>
          </rPr>
          <t xml:space="preserve"># of contacts
</t>
        </r>
      </text>
    </comment>
    <comment ref="V1" authorId="0" shapeId="0" xr:uid="{00000000-0006-0000-0400-000008000000}">
      <text>
        <r>
          <rPr>
            <sz val="9"/>
            <color indexed="81"/>
            <rFont val="Tahoma"/>
            <family val="2"/>
          </rPr>
          <t xml:space="preserve">Column offset from X:
No offset if N or S probe,
offset to Y coordinates if E or W probe
</t>
        </r>
      </text>
    </comment>
    <comment ref="W1" authorId="0" shapeId="0" xr:uid="{00000000-0006-0000-0400-000009000000}">
      <text>
        <r>
          <rPr>
            <sz val="9"/>
            <color indexed="81"/>
            <rFont val="Tahoma"/>
            <family val="2"/>
          </rPr>
          <t xml:space="preserve">Probe baseline edge
</t>
        </r>
      </text>
    </comment>
    <comment ref="AD1" authorId="0" shapeId="0" xr:uid="{00000000-0006-0000-0400-00000A000000}">
      <text>
        <r>
          <rPr>
            <sz val="9"/>
            <color indexed="81"/>
            <rFont val="Tahoma"/>
            <family val="2"/>
          </rPr>
          <t>Key: Probe orientation. The only difference between the 4 N/S/E/W probe tables is this cell</t>
        </r>
      </text>
    </comment>
    <comment ref="AE1" authorId="0" shapeId="0" xr:uid="{00000000-0006-0000-0400-00000B000000}">
      <text>
        <r>
          <rPr>
            <sz val="9"/>
            <color indexed="81"/>
            <rFont val="Tahoma"/>
            <family val="2"/>
          </rPr>
          <t xml:space="preserve"># of contacts
</t>
        </r>
      </text>
    </comment>
    <comment ref="AF1" authorId="0" shapeId="0" xr:uid="{00000000-0006-0000-0400-00000C000000}">
      <text>
        <r>
          <rPr>
            <sz val="9"/>
            <color indexed="81"/>
            <rFont val="Tahoma"/>
            <family val="2"/>
          </rPr>
          <t xml:space="preserve">Column offset from X:
No offset if N or S probe,
offset to Y coordinates if E or W probe
</t>
        </r>
      </text>
    </comment>
    <comment ref="AG1" authorId="0" shapeId="0" xr:uid="{00000000-0006-0000-0400-00000D000000}">
      <text>
        <r>
          <rPr>
            <sz val="9"/>
            <color indexed="81"/>
            <rFont val="Tahoma"/>
            <family val="2"/>
          </rPr>
          <t xml:space="preserve">Probe baseline edge
</t>
        </r>
      </text>
    </comment>
    <comment ref="AN1" authorId="0" shapeId="0" xr:uid="{00000000-0006-0000-0400-00000E000000}">
      <text>
        <r>
          <rPr>
            <sz val="9"/>
            <color indexed="81"/>
            <rFont val="Tahoma"/>
            <family val="2"/>
          </rPr>
          <t>Key: Probe orientation. The only difference between the 4 N/S/E/W probe tables is this cell</t>
        </r>
      </text>
    </comment>
    <comment ref="AO1" authorId="0" shapeId="0" xr:uid="{00000000-0006-0000-0400-00000F000000}">
      <text>
        <r>
          <rPr>
            <sz val="9"/>
            <color indexed="81"/>
            <rFont val="Tahoma"/>
            <family val="2"/>
          </rPr>
          <t xml:space="preserve"># of contacts
</t>
        </r>
      </text>
    </comment>
    <comment ref="AP1" authorId="0" shapeId="0" xr:uid="{00000000-0006-0000-0400-000010000000}">
      <text>
        <r>
          <rPr>
            <sz val="9"/>
            <color indexed="81"/>
            <rFont val="Tahoma"/>
            <family val="2"/>
          </rPr>
          <t xml:space="preserve">Column offset from X:
No offset if N or S probe,
offset to Y coordinates if E or W probe
</t>
        </r>
      </text>
    </comment>
    <comment ref="AQ1" authorId="0" shapeId="0" xr:uid="{00000000-0006-0000-0400-000011000000}">
      <text>
        <r>
          <rPr>
            <sz val="9"/>
            <color indexed="81"/>
            <rFont val="Tahoma"/>
            <family val="2"/>
          </rPr>
          <t xml:space="preserve">Probe baseline edge
</t>
        </r>
      </text>
    </comment>
    <comment ref="H2" authorId="0" shapeId="0" xr:uid="{00000000-0006-0000-0400-000012000000}">
      <text>
        <r>
          <rPr>
            <sz val="9"/>
            <color indexed="81"/>
            <rFont val="Tahoma"/>
            <family val="2"/>
          </rPr>
          <t xml:space="preserve">Probe tip base width
</t>
        </r>
      </text>
    </comment>
    <comment ref="I4" authorId="0" shapeId="0" xr:uid="{00000000-0006-0000-0400-000013000000}">
      <text>
        <r>
          <rPr>
            <sz val="9"/>
            <color indexed="81"/>
            <rFont val="Tahoma"/>
            <family val="2"/>
          </rPr>
          <t>Additional space to account of probe wedge shapes (150 per side)</t>
        </r>
      </text>
    </comment>
    <comment ref="H6" authorId="0" shapeId="0" xr:uid="{00000000-0006-0000-0400-000014000000}">
      <text>
        <r>
          <rPr>
            <sz val="9"/>
            <color indexed="81"/>
            <rFont val="Tahoma"/>
            <family val="2"/>
          </rPr>
          <t xml:space="preserve">Max # of entries on Pinlist page
</t>
        </r>
      </text>
    </comment>
    <comment ref="I6" authorId="0" shapeId="0" xr:uid="{00000000-0006-0000-0400-000015000000}">
      <text>
        <r>
          <rPr>
            <sz val="9"/>
            <color indexed="81"/>
            <rFont val="Tahoma"/>
            <family val="2"/>
          </rPr>
          <t xml:space="preserve">Size of pattern (X or Y,which ever is largest)
</t>
        </r>
      </text>
    </comment>
    <comment ref="H7" authorId="0" shapeId="0" xr:uid="{00000000-0006-0000-0400-000016000000}">
      <text>
        <r>
          <rPr>
            <sz val="9"/>
            <color indexed="81"/>
            <rFont val="Tahoma"/>
            <family val="2"/>
          </rPr>
          <t xml:space="preserve">X MIN/MAX
</t>
        </r>
      </text>
    </comment>
    <comment ref="I7" authorId="0" shapeId="0" xr:uid="{00000000-0006-0000-0400-000017000000}">
      <text>
        <r>
          <rPr>
            <sz val="9"/>
            <color indexed="81"/>
            <rFont val="Tahoma"/>
            <family val="2"/>
          </rPr>
          <t>Y MIN/MAX</t>
        </r>
      </text>
    </comment>
    <comment ref="BF13" authorId="0" shapeId="0" xr:uid="{00000000-0006-0000-0400-000018000000}">
      <text>
        <r>
          <rPr>
            <sz val="9"/>
            <color indexed="81"/>
            <rFont val="Tahoma"/>
            <family val="2"/>
          </rPr>
          <t xml:space="preserve">Qty of linetype that exist in list except for FALSE entries, which require a qty of 1 or the defined name offset becomes invalid
</t>
        </r>
      </text>
    </comment>
    <comment ref="BG13" authorId="0" shapeId="0" xr:uid="{00000000-0006-0000-0400-000019000000}">
      <text>
        <r>
          <rPr>
            <sz val="9"/>
            <color indexed="81"/>
            <rFont val="Tahoma"/>
            <family val="2"/>
          </rPr>
          <t xml:space="preserve">Start point in list of linetype
</t>
        </r>
      </text>
    </comment>
    <comment ref="BH13" authorId="0" shapeId="0" xr:uid="{00000000-0006-0000-0400-00001A000000}">
      <text>
        <r>
          <rPr>
            <sz val="9"/>
            <color indexed="81"/>
            <rFont val="Tahoma"/>
            <family val="2"/>
          </rPr>
          <t xml:space="preserve">Re-directs the linetype offset to columns L &amp; M to pick up the #N/A when not in use
</t>
        </r>
      </text>
    </comment>
    <comment ref="F204" authorId="0" shapeId="0" xr:uid="{00000000-0006-0000-0400-00001B000000}">
      <text>
        <r>
          <rPr>
            <sz val="9"/>
            <color indexed="81"/>
            <rFont val="Tahoma"/>
            <family val="2"/>
          </rPr>
          <t xml:space="preserve">Unused line types are re-directed here
</t>
        </r>
      </text>
    </comment>
  </commentList>
</comments>
</file>

<file path=xl/sharedStrings.xml><?xml version="1.0" encoding="utf-8"?>
<sst xmlns="http://schemas.openxmlformats.org/spreadsheetml/2006/main" count="1197" uniqueCount="369">
  <si>
    <t>Legend:</t>
  </si>
  <si>
    <t>SALES MGR:</t>
  </si>
  <si>
    <t>Field Apps:</t>
  </si>
  <si>
    <t>Andreas Berdzentis</t>
  </si>
  <si>
    <t>Jerry Liu</t>
  </si>
  <si>
    <t>Nigel Chong</t>
  </si>
  <si>
    <t>Eri Han</t>
  </si>
  <si>
    <t xml:space="preserve">Customer Contact Information </t>
  </si>
  <si>
    <t>Jerry Peng</t>
  </si>
  <si>
    <t>Name:</t>
  </si>
  <si>
    <t>Alternate Contact:</t>
  </si>
  <si>
    <t>Title:</t>
  </si>
  <si>
    <t>Phone:</t>
  </si>
  <si>
    <t>Torsten Kern</t>
  </si>
  <si>
    <t>Email:</t>
  </si>
  <si>
    <t>Toru Sugawara</t>
  </si>
  <si>
    <t>Company:</t>
  </si>
  <si>
    <t xml:space="preserve">Address:  </t>
  </si>
  <si>
    <t>Design Approval:</t>
  </si>
  <si>
    <t>No Approval Required (shortest leadtime)</t>
  </si>
  <si>
    <t>Approval Required (standard file package)</t>
  </si>
  <si>
    <t>Approval Required (alternate file package)</t>
  </si>
  <si>
    <t>Type:</t>
  </si>
  <si>
    <t>Aluminum</t>
  </si>
  <si>
    <t>Copper</t>
  </si>
  <si>
    <t>Gold</t>
  </si>
  <si>
    <t>Other</t>
  </si>
  <si>
    <t>Thickness:</t>
  </si>
  <si>
    <t>Min:</t>
  </si>
  <si>
    <t>Max:</t>
  </si>
  <si>
    <t>P</t>
  </si>
  <si>
    <t>Pad
ID</t>
  </si>
  <si>
    <t>Type</t>
  </si>
  <si>
    <t>X</t>
  </si>
  <si>
    <t>Y</t>
  </si>
  <si>
    <t>RF</t>
  </si>
  <si>
    <t>Linetype
Index</t>
  </si>
  <si>
    <t>Count of
Linetype</t>
  </si>
  <si>
    <t>Pinlist offset
(Loc Found)</t>
  </si>
  <si>
    <t>X-Coord</t>
  </si>
  <si>
    <t>Y-Coord</t>
  </si>
  <si>
    <t>Linetype</t>
  </si>
  <si>
    <t>QTY</t>
  </si>
  <si>
    <t>Offset
Start Point</t>
  </si>
  <si>
    <t>DC</t>
  </si>
  <si>
    <t>Pattern Offset</t>
  </si>
  <si>
    <t>Flag</t>
  </si>
  <si>
    <t>Max Entries:</t>
  </si>
  <si>
    <t>A</t>
  </si>
  <si>
    <t>Version:</t>
  </si>
  <si>
    <t>GND</t>
  </si>
  <si>
    <t>Qty</t>
  </si>
  <si>
    <t>Victor Tiaw</t>
  </si>
  <si>
    <t>Richard Carlsen</t>
  </si>
  <si>
    <t>Mike Bishop</t>
  </si>
  <si>
    <t>Larry Johnson</t>
  </si>
  <si>
    <t>Sandra Wittmann</t>
  </si>
  <si>
    <t>Cu Pillar (bare)</t>
  </si>
  <si>
    <t>Cu Pillar (Sn cap)</t>
  </si>
  <si>
    <t>John Hill</t>
  </si>
  <si>
    <t>Gavin Jien</t>
  </si>
  <si>
    <t>Bong Cho</t>
  </si>
  <si>
    <t>Jeff Damm</t>
  </si>
  <si>
    <t>Dane Granicher</t>
  </si>
  <si>
    <t>Larry Anderson</t>
  </si>
  <si>
    <t>Chris Seguin</t>
  </si>
  <si>
    <t>S</t>
  </si>
  <si>
    <t>Nick Chen</t>
  </si>
  <si>
    <t>Patrick Rhodes</t>
  </si>
  <si>
    <t>Willy Tang</t>
  </si>
  <si>
    <t>E</t>
  </si>
  <si>
    <t>Loc</t>
  </si>
  <si>
    <t>Sorted</t>
  </si>
  <si>
    <t>W</t>
  </si>
  <si>
    <t>Max entries</t>
  </si>
  <si>
    <t>size</t>
  </si>
  <si>
    <t>Probe
Position</t>
  </si>
  <si>
    <t>N</t>
  </si>
  <si>
    <t>Pos</t>
  </si>
  <si>
    <t>Order</t>
  </si>
  <si>
    <t>Notes</t>
  </si>
  <si>
    <t>Exists?</t>
  </si>
  <si>
    <t>Linetypes actually used in Pinlist</t>
  </si>
  <si>
    <t>Any Probe Obstructions?</t>
  </si>
  <si>
    <t>Line type</t>
  </si>
  <si>
    <t>Pad sizes:</t>
  </si>
  <si>
    <t>RF PROBES</t>
  </si>
  <si>
    <t>WPH</t>
  </si>
  <si>
    <t>DCQ</t>
  </si>
  <si>
    <t>ACP-Q</t>
  </si>
  <si>
    <t>INFQ</t>
  </si>
  <si>
    <t xml:space="preserve"> |Z|</t>
  </si>
  <si>
    <t>ACP</t>
  </si>
  <si>
    <t>INF</t>
  </si>
  <si>
    <t>FPC</t>
  </si>
  <si>
    <t>DC ONLY</t>
  </si>
  <si>
    <t>DC/RF MIX</t>
  </si>
  <si>
    <t>RF ONLY</t>
  </si>
  <si>
    <t>FLEXIBLE CONFIGURATION</t>
  </si>
  <si>
    <t>NON UNIFORM RANDOM PITCH</t>
  </si>
  <si>
    <t>NON UNIFORM STANDARD PITCH</t>
  </si>
  <si>
    <t>NON COLLINEAR ARRAY</t>
  </si>
  <si>
    <t>NON PLANAR ARRAY</t>
  </si>
  <si>
    <t>CONTACTS MAXIMUM</t>
  </si>
  <si>
    <t>Max RF Freq (1GHz+)</t>
  </si>
  <si>
    <t>MAXIMUM ≥40 GHZ SIGNALS</t>
  </si>
  <si>
    <t>MAXIMUM 20 GHZ SIGNALS</t>
  </si>
  <si>
    <t>BYPASS COMPONENTS</t>
  </si>
  <si>
    <t>DC Cable options</t>
  </si>
  <si>
    <t>COAX/BNC CABLE OPTION</t>
  </si>
  <si>
    <t>Offered
Separtately</t>
  </si>
  <si>
    <t>COAX/SMA CABLE OPTION</t>
  </si>
  <si>
    <t>DSUB (MALE) CONNECTOR OPTION</t>
  </si>
  <si>
    <t>BANANA PLUG CONNECTOR OPTION</t>
  </si>
  <si>
    <t>TRIAX CONN/CABLING OPTION</t>
  </si>
  <si>
    <t>SMA CONNECTOR OPTION</t>
  </si>
  <si>
    <t>DC CABLING NOT INCLUDED</t>
  </si>
  <si>
    <t>ACCEPTS PAD SIZE &lt; 50UM</t>
  </si>
  <si>
    <t>REPAIR PROGRAM APPLICABLE</t>
  </si>
  <si>
    <t>NICKEL CONTACTS</t>
  </si>
  <si>
    <t>BeCu CONTACTS</t>
  </si>
  <si>
    <t>TUNGSTEN CONTACTS</t>
  </si>
  <si>
    <t>CRYO OPTION</t>
  </si>
  <si>
    <t>NON MAGNETIC OPTION</t>
  </si>
  <si>
    <t>Edge Sense available</t>
  </si>
  <si>
    <t>Edge Sense?</t>
  </si>
  <si>
    <t>Sense lines available?</t>
  </si>
  <si>
    <t>info only:</t>
  </si>
  <si>
    <t>TOPHAT IN USE?</t>
  </si>
  <si>
    <t>Other CMI</t>
  </si>
  <si>
    <t>Other (non-CMI)</t>
  </si>
  <si>
    <t>Unity</t>
  </si>
  <si>
    <t>DC Wedge</t>
  </si>
  <si>
    <t>HF Wedge</t>
  </si>
  <si>
    <t>Multi |Z|</t>
  </si>
  <si>
    <t>Dual Oblique |Z|</t>
  </si>
  <si>
    <t>EyePass</t>
  </si>
  <si>
    <t>RFGnd</t>
  </si>
  <si>
    <t>Start</t>
  </si>
  <si>
    <t>Composition:</t>
  </si>
  <si>
    <t>Solder Bumps</t>
  </si>
  <si>
    <t>Gold Bumps</t>
  </si>
  <si>
    <t>Bump flag:</t>
  </si>
  <si>
    <t>Device Constuction</t>
  </si>
  <si>
    <t>Specify:</t>
  </si>
  <si>
    <t>North</t>
  </si>
  <si>
    <t>South</t>
  </si>
  <si>
    <t>West</t>
  </si>
  <si>
    <t>East</t>
  </si>
  <si>
    <t xml:space="preserve">    Probe Selection</t>
  </si>
  <si>
    <t>Pitch</t>
  </si>
  <si>
    <r>
      <rPr>
        <sz val="8"/>
        <rFont val="Calibri"/>
        <family val="2"/>
      </rPr>
      <t>µ</t>
    </r>
    <r>
      <rPr>
        <sz val="8"/>
        <rFont val="Times New Roman"/>
        <family val="1"/>
      </rPr>
      <t>m</t>
    </r>
  </si>
  <si>
    <t>Nbr Pads</t>
  </si>
  <si>
    <t>Orientation</t>
  </si>
  <si>
    <t>B</t>
  </si>
  <si>
    <t>C</t>
  </si>
  <si>
    <t>D</t>
  </si>
  <si>
    <t>F</t>
  </si>
  <si>
    <t>G</t>
  </si>
  <si>
    <t>H</t>
  </si>
  <si>
    <t>I</t>
  </si>
  <si>
    <t>J</t>
  </si>
  <si>
    <t>K</t>
  </si>
  <si>
    <t>L</t>
  </si>
  <si>
    <t>M</t>
  </si>
  <si>
    <t>Pinlist</t>
  </si>
  <si>
    <t>Chart</t>
  </si>
  <si>
    <t>Initial X</t>
  </si>
  <si>
    <t>Initial Y</t>
  </si>
  <si>
    <r>
      <rPr>
        <b/>
        <sz val="10"/>
        <rFont val="Calibri"/>
        <family val="2"/>
      </rPr>
      <t>µ</t>
    </r>
    <r>
      <rPr>
        <b/>
        <sz val="10"/>
        <rFont val="Times New Roman"/>
        <family val="1"/>
      </rPr>
      <t>m</t>
    </r>
  </si>
  <si>
    <t>Insert at Row</t>
  </si>
  <si>
    <t>Pad Qty</t>
  </si>
  <si>
    <t xml:space="preserve">    Probe Mounting:</t>
  </si>
  <si>
    <t>Pads</t>
  </si>
  <si>
    <t>Probe</t>
  </si>
  <si>
    <t>I_WPH</t>
  </si>
  <si>
    <t>I_DCQ</t>
  </si>
  <si>
    <t>I_ACPQ</t>
  </si>
  <si>
    <t>I_DCWEDGE</t>
  </si>
  <si>
    <t>I_HFWEDGE</t>
  </si>
  <si>
    <t>I_MULTIZ</t>
  </si>
  <si>
    <t>I_DUALOBLIQUE</t>
  </si>
  <si>
    <t>Pad Material:</t>
  </si>
  <si>
    <t>|</t>
  </si>
  <si>
    <t>⁞</t>
  </si>
  <si>
    <t>Bypass STD</t>
  </si>
  <si>
    <t>Bypass Opt</t>
  </si>
  <si>
    <t>Bypass Custom</t>
  </si>
  <si>
    <t>Cables</t>
  </si>
  <si>
    <t>Separate line item</t>
  </si>
  <si>
    <t>Unique to probe</t>
  </si>
  <si>
    <t xml:space="preserve"> </t>
  </si>
  <si>
    <r>
      <t>Pad Center</t>
    </r>
    <r>
      <rPr>
        <sz val="9"/>
        <rFont val="Times New Roman"/>
        <family val="1"/>
      </rPr>
      <t xml:space="preserve">
</t>
    </r>
    <r>
      <rPr>
        <sz val="9"/>
        <color indexed="8"/>
        <rFont val="Times New Roman"/>
        <family val="1"/>
      </rPr>
      <t>(No Formula please)</t>
    </r>
  </si>
  <si>
    <t>Length:</t>
  </si>
  <si>
    <t>µm</t>
  </si>
  <si>
    <t>Width:</t>
  </si>
  <si>
    <t>Product Selection</t>
  </si>
  <si>
    <t>Device Passivated:</t>
  </si>
  <si>
    <t>Opening Length:</t>
  </si>
  <si>
    <t>Opening Width:</t>
  </si>
  <si>
    <t>Pad Detail Filename:</t>
  </si>
  <si>
    <t>Loc A</t>
  </si>
  <si>
    <t>Loc B</t>
  </si>
  <si>
    <t>Loc C</t>
  </si>
  <si>
    <t>Loc D</t>
  </si>
  <si>
    <t>CompA</t>
  </si>
  <si>
    <t>CompB</t>
  </si>
  <si>
    <t>CompC</t>
  </si>
  <si>
    <t>CompD</t>
  </si>
  <si>
    <t>Bypass configurations</t>
  </si>
  <si>
    <t>0.01uF</t>
  </si>
  <si>
    <t>100pF</t>
  </si>
  <si>
    <t>2.2Ω</t>
  </si>
  <si>
    <t>200pF</t>
  </si>
  <si>
    <t>0.1uF</t>
  </si>
  <si>
    <t>100nF</t>
  </si>
  <si>
    <t>1uF</t>
  </si>
  <si>
    <t>10Ω</t>
  </si>
  <si>
    <t xml:space="preserve"> B:</t>
  </si>
  <si>
    <t xml:space="preserve"> C:</t>
  </si>
  <si>
    <t xml:space="preserve"> D:</t>
  </si>
  <si>
    <t xml:space="preserve"> A:</t>
  </si>
  <si>
    <t xml:space="preserve"> Custom</t>
  </si>
  <si>
    <t xml:space="preserve"> B:0.1uF</t>
  </si>
  <si>
    <t xml:space="preserve"> A:100pF</t>
  </si>
  <si>
    <t xml:space="preserve"> A:100pF C:1uF D:10Ω</t>
  </si>
  <si>
    <t xml:space="preserve"> A:0.01uF</t>
  </si>
  <si>
    <t xml:space="preserve"> A:200pF C:100nF D:2.2Ω</t>
  </si>
  <si>
    <t xml:space="preserve"> A:100pF C:100nF D:2.2Ω</t>
  </si>
  <si>
    <t>----</t>
  </si>
  <si>
    <t>Probe Temp:</t>
  </si>
  <si>
    <t>Describe Obstructions:</t>
  </si>
  <si>
    <r>
      <t xml:space="preserve">Bypass Options
</t>
    </r>
    <r>
      <rPr>
        <sz val="9"/>
        <rFont val="Times New Roman"/>
        <family val="1"/>
      </rPr>
      <t>(Location:Value or Custom)</t>
    </r>
  </si>
  <si>
    <t xml:space="preserve"> Bypass Configuration/Location</t>
  </si>
  <si>
    <t>Pad XY Generation Tool</t>
  </si>
  <si>
    <t>Connector selection</t>
  </si>
  <si>
    <t>Hardwired cables</t>
  </si>
  <si>
    <r>
      <t xml:space="preserve">Pad Name
or Function
</t>
    </r>
    <r>
      <rPr>
        <sz val="10"/>
        <rFont val="Times New Roman"/>
        <family val="1"/>
      </rPr>
      <t>(optional)</t>
    </r>
    <r>
      <rPr>
        <b/>
        <sz val="10"/>
        <rFont val="Times New Roman"/>
        <family val="1"/>
      </rPr>
      <t xml:space="preserve">
or Function
（Optional）</t>
    </r>
  </si>
  <si>
    <r>
      <t xml:space="preserve">RF BW
</t>
    </r>
    <r>
      <rPr>
        <sz val="10"/>
        <rFont val="Times New Roman"/>
        <family val="1"/>
      </rPr>
      <t>(GHz)</t>
    </r>
  </si>
  <si>
    <r>
      <t>Custom bypass values by location</t>
    </r>
    <r>
      <rPr>
        <sz val="10"/>
        <rFont val="Times New Roman"/>
        <family val="1"/>
      </rPr>
      <t xml:space="preserve">
(caution - see pop-up comments)</t>
    </r>
  </si>
  <si>
    <t>Cable: Un-Terminated</t>
  </si>
  <si>
    <t>Connector: Header</t>
  </si>
  <si>
    <t>Connector: SMP</t>
  </si>
  <si>
    <t>Connector: SMA</t>
  </si>
  <si>
    <t>Connector: Mini-Coax</t>
  </si>
  <si>
    <t>Hardwired cables or connectors</t>
  </si>
  <si>
    <r>
      <t xml:space="preserve">  Tip # </t>
    </r>
    <r>
      <rPr>
        <b/>
        <sz val="10"/>
        <rFont val="Calibri"/>
        <family val="2"/>
      </rPr>
      <t>→</t>
    </r>
  </si>
  <si>
    <t xml:space="preserve">  Comp A</t>
  </si>
  <si>
    <t xml:space="preserve">  Comp B</t>
  </si>
  <si>
    <t xml:space="preserve">  Comp C</t>
  </si>
  <si>
    <t xml:space="preserve">  Comp D</t>
  </si>
  <si>
    <t>Pad Size:</t>
  </si>
  <si>
    <t>Probe Tip:</t>
  </si>
  <si>
    <t>(P/N):</t>
  </si>
  <si>
    <t>Probe:</t>
  </si>
  <si>
    <t>Line
Type</t>
  </si>
  <si>
    <t>XY list sorted L to H</t>
  </si>
  <si>
    <t>PitchX</t>
  </si>
  <si>
    <t>Y-offset</t>
  </si>
  <si>
    <t>(Generic image)</t>
  </si>
  <si>
    <t>I_NA</t>
  </si>
  <si>
    <t>Component section</t>
  </si>
  <si>
    <r>
      <t xml:space="preserve">Hard wired Cable (Cbl) or
Connector (Con) Selection
</t>
    </r>
    <r>
      <rPr>
        <sz val="10"/>
        <rFont val="Times New Roman"/>
        <family val="1"/>
      </rPr>
      <t>(Probe dependant)</t>
    </r>
  </si>
  <si>
    <t>Cbl: 6" Coax to BNC</t>
  </si>
  <si>
    <t>Cbl: 12" Coax to BNC</t>
  </si>
  <si>
    <t>Cbl: 18" Coax to BNC</t>
  </si>
  <si>
    <t>Cbl: 24" Coax to BNC</t>
  </si>
  <si>
    <t>Cbl: 30" Coax to BNC</t>
  </si>
  <si>
    <t>Cbl: 36" Coax to BNC</t>
  </si>
  <si>
    <t>Cbl: 42" Coax to BNC</t>
  </si>
  <si>
    <t>Cbl: 48" Coax to BNC</t>
  </si>
  <si>
    <t>Cbl: 54" Coax to BNC</t>
  </si>
  <si>
    <t>Cbl: 60" Coax to BNC</t>
  </si>
  <si>
    <t>Cbl: 6" Coax to SMA</t>
  </si>
  <si>
    <t>Cbl: 12" Coax to SMA</t>
  </si>
  <si>
    <t>Cbl: 18" Coax to SMA</t>
  </si>
  <si>
    <t>Cbl: 24" Coax to SMA</t>
  </si>
  <si>
    <t>Cbl: 30" Coax to SMA</t>
  </si>
  <si>
    <t>Cbl: 36" Coax to SMA</t>
  </si>
  <si>
    <t>Cbl: 42" Coax to SMA</t>
  </si>
  <si>
    <t>Cbl: 48" Coax to SMA</t>
  </si>
  <si>
    <t>Cbl: 6" to Triax</t>
  </si>
  <si>
    <t>Cbl: 12" to Triax</t>
  </si>
  <si>
    <t>Cbl: 18" to Triax</t>
  </si>
  <si>
    <t>Cbl: 24" to Triax</t>
  </si>
  <si>
    <t>Cbl: 30" to Triax</t>
  </si>
  <si>
    <t>Cbl: 36" to Triax</t>
  </si>
  <si>
    <t>Cbl: 42" to Triax</t>
  </si>
  <si>
    <t>Cbl: 48" to Triax</t>
  </si>
  <si>
    <t>Cbl: 54" to Triax</t>
  </si>
  <si>
    <t>Cbl: 60" to Triax</t>
  </si>
  <si>
    <t>Cbl: 66" to Triax</t>
  </si>
  <si>
    <t>Cbl: 72" to Triax</t>
  </si>
  <si>
    <t>Cbl: 78" to Triax</t>
  </si>
  <si>
    <t>Cbl: 21" to 2x13 header</t>
  </si>
  <si>
    <t>Cbl: 6" to Banana</t>
  </si>
  <si>
    <t>Cbl: 12" to Banana</t>
  </si>
  <si>
    <t>Cbl: 18" to Banana</t>
  </si>
  <si>
    <t>Cbl: 24" to Banana</t>
  </si>
  <si>
    <t>Cbl: 30" to Banana</t>
  </si>
  <si>
    <t>Cbl: 36" to Banana</t>
  </si>
  <si>
    <t>Cbl: 42" to Banana</t>
  </si>
  <si>
    <t>Cbl: 48" to Banana</t>
  </si>
  <si>
    <t>Cbl: 54" to Banana</t>
  </si>
  <si>
    <t>Cbl: 60" to Banana</t>
  </si>
  <si>
    <t>A-Validate</t>
  </si>
  <si>
    <t>B-Validate</t>
  </si>
  <si>
    <t>C-Validate</t>
  </si>
  <si>
    <t>D-Validate</t>
  </si>
  <si>
    <t>Min_Pad_Siz</t>
  </si>
  <si>
    <t>PAD SIZE</t>
  </si>
  <si>
    <t>GOLD</t>
  </si>
  <si>
    <t>Al, Cu, Solder Bump, other</t>
  </si>
  <si>
    <t>50 - 63</t>
  </si>
  <si>
    <t>132-475</t>
  </si>
  <si>
    <t>114-519</t>
  </si>
  <si>
    <t>64-89</t>
  </si>
  <si>
    <t>134-217</t>
  </si>
  <si>
    <t>114-522</t>
  </si>
  <si>
    <t>≥ 90</t>
  </si>
  <si>
    <t>132-471</t>
  </si>
  <si>
    <t>111-755</t>
  </si>
  <si>
    <t>BeCu, .75 Mil Tip, 7 Mil len</t>
  </si>
  <si>
    <t>BeCu, 1 Mil Tip, 7 Mil len</t>
  </si>
  <si>
    <t>BeCu, 1.5 Mil Tip, 7 Mil len</t>
  </si>
  <si>
    <t>Wire, .7 Mil Tip, 7 Mil len</t>
  </si>
  <si>
    <t>Wire, 1 Mil Tip, 7 Mil len</t>
  </si>
  <si>
    <t>Wire, 1.5 Mil Tip, 7 Mil len</t>
  </si>
  <si>
    <t>Mirror Pinout?</t>
  </si>
  <si>
    <t>Tip Metal</t>
  </si>
  <si>
    <t>BeCu (std)</t>
  </si>
  <si>
    <t>Tungsten (std)</t>
  </si>
  <si>
    <t>Nickel (std)</t>
  </si>
  <si>
    <t>BeCu (opt)</t>
  </si>
  <si>
    <t>Tungsten (opt)</t>
  </si>
  <si>
    <t>RF - Nickel, other Tungsten (std)</t>
  </si>
  <si>
    <t>RF - Nickel, other BeCu (opt)</t>
  </si>
  <si>
    <t>Tip</t>
  </si>
  <si>
    <t>Probe XY Data</t>
  </si>
  <si>
    <t>Low to High</t>
  </si>
  <si>
    <t>Offset</t>
  </si>
  <si>
    <t>Pinlist sorted by linetype (chart device pads)</t>
  </si>
  <si>
    <t>Closest needle to centerline:</t>
  </si>
  <si>
    <t>Distance from centerline (X):</t>
  </si>
  <si>
    <t>(Microns)</t>
  </si>
  <si>
    <t>Distance from centerline (Y):</t>
  </si>
  <si>
    <t># of marks from crosshair:</t>
  </si>
  <si>
    <t>Needle alignment &amp; Length</t>
  </si>
  <si>
    <t>(Inches)</t>
  </si>
  <si>
    <t>Horizontal</t>
  </si>
  <si>
    <t>10nF</t>
  </si>
  <si>
    <t>Uniform</t>
  </si>
  <si>
    <t>1.0</t>
  </si>
  <si>
    <t>Revision History</t>
  </si>
  <si>
    <t>Revision #</t>
  </si>
  <si>
    <t>PCO #</t>
  </si>
  <si>
    <t>Description</t>
  </si>
  <si>
    <t>Originator</t>
  </si>
  <si>
    <t>Rev Date</t>
  </si>
  <si>
    <t>Note: Revision date reflects the date the originator submitted the document for release.</t>
  </si>
  <si>
    <t>Brandon Liew</t>
  </si>
  <si>
    <t>FFI Design Capture by:</t>
  </si>
  <si>
    <t>FFI Sales Manager:</t>
  </si>
  <si>
    <t>FFI Field Apps Engr:</t>
  </si>
  <si>
    <t>Formfactor Internal Use Only:</t>
  </si>
  <si>
    <t>Eprobes Customs New Product Order Form</t>
  </si>
  <si>
    <t>Cover Page</t>
  </si>
  <si>
    <t>BMS-02-040-0001</t>
  </si>
  <si>
    <t>Initial Release to Agile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</si>
</sst>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5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i/>
      <sz val="9"/>
      <name val="Times New Roman"/>
      <family val="1"/>
    </font>
    <font>
      <b/>
      <sz val="10"/>
      <color indexed="12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b/>
      <sz val="12"/>
      <name val="Times New Roman"/>
      <family val="1"/>
    </font>
    <font>
      <b/>
      <sz val="10"/>
      <name val="Arial"/>
      <family val="2"/>
    </font>
    <font>
      <sz val="10"/>
      <color indexed="12"/>
      <name val="Arial"/>
      <family val="2"/>
    </font>
    <font>
      <sz val="10"/>
      <color indexed="12"/>
      <name val="Times New Roman"/>
      <family val="1"/>
    </font>
    <font>
      <b/>
      <sz val="12"/>
      <color indexed="9"/>
      <name val="Times New Roman"/>
      <family val="1"/>
    </font>
    <font>
      <sz val="9"/>
      <name val="Times New Roman"/>
      <family val="1"/>
    </font>
    <font>
      <b/>
      <sz val="10"/>
      <name val="Times New Roman"/>
      <family val="1"/>
    </font>
    <font>
      <sz val="12"/>
      <name val="Arial"/>
      <family val="2"/>
    </font>
    <font>
      <i/>
      <sz val="12"/>
      <name val="Times New Roman"/>
      <family val="1"/>
    </font>
    <font>
      <sz val="8"/>
      <name val="Times New Roman"/>
      <family val="1"/>
    </font>
    <font>
      <sz val="8"/>
      <name val="Arial"/>
      <family val="2"/>
    </font>
    <font>
      <u/>
      <sz val="8.5"/>
      <color indexed="12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8"/>
      <color indexed="12"/>
      <name val="Tahoma"/>
      <family val="2"/>
    </font>
    <font>
      <b/>
      <sz val="8"/>
      <color indexed="14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9"/>
      <color indexed="8"/>
      <name val="Times New Roman"/>
      <family val="1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3"/>
      <charset val="128"/>
      <scheme val="minor"/>
    </font>
    <font>
      <b/>
      <sz val="10"/>
      <color rgb="FF0000FF"/>
      <name val="Times New Roman"/>
      <family val="1"/>
    </font>
    <font>
      <sz val="8"/>
      <color theme="1"/>
      <name val="Calibri"/>
      <family val="2"/>
      <scheme val="minor"/>
    </font>
    <font>
      <b/>
      <sz val="8"/>
      <color rgb="FF0000FF"/>
      <name val="Times New Roman"/>
      <family val="1"/>
    </font>
    <font>
      <sz val="8"/>
      <name val="Calibri"/>
      <family val="2"/>
    </font>
    <font>
      <b/>
      <sz val="10"/>
      <name val="Calibri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b/>
      <sz val="10"/>
      <color rgb="FF0000FF"/>
      <name val="Arial"/>
      <family val="2"/>
    </font>
    <font>
      <b/>
      <sz val="8"/>
      <name val="Calibri"/>
      <family val="2"/>
      <scheme val="minor"/>
    </font>
    <font>
      <sz val="10"/>
      <color rgb="FF0000FF"/>
      <name val="Arial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10"/>
      <color theme="0"/>
      <name val="Arial"/>
      <family val="2"/>
    </font>
    <font>
      <b/>
      <sz val="9"/>
      <color indexed="12"/>
      <name val="Arial"/>
      <family val="2"/>
    </font>
    <font>
      <sz val="9"/>
      <name val="Arial"/>
      <family val="2"/>
    </font>
    <font>
      <b/>
      <sz val="10"/>
      <color rgb="FFFF0000"/>
      <name val="Times New Roman"/>
      <family val="1"/>
    </font>
    <font>
      <sz val="8"/>
      <color rgb="FF0000FF"/>
      <name val="Times New Roman"/>
      <family val="1"/>
    </font>
    <font>
      <sz val="8"/>
      <color rgb="FF0000FF"/>
      <name val="Arial"/>
      <family val="2"/>
    </font>
    <font>
      <b/>
      <sz val="11"/>
      <color indexed="9"/>
      <name val="Times New Roman"/>
      <family val="1"/>
    </font>
    <font>
      <sz val="16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4.9989318521683403E-2"/>
        <bgColor indexed="64"/>
      </patternFill>
    </fill>
    <fill>
      <gradientFill>
        <stop position="0">
          <color theme="9" tint="0.80001220740379042"/>
        </stop>
        <stop position="1">
          <color theme="9" tint="-0.25098422193060094"/>
        </stop>
      </gradient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46">
    <border>
      <left/>
      <right/>
      <top/>
      <bottom/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345">
    <xf numFmtId="0" fontId="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28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</cellStyleXfs>
  <cellXfs count="455">
    <xf numFmtId="0" fontId="0" fillId="0" borderId="0" xfId="0"/>
    <xf numFmtId="0" fontId="5" fillId="0" borderId="0" xfId="0" applyNumberFormat="1" applyFont="1" applyAlignment="1" applyProtection="1"/>
    <xf numFmtId="0" fontId="7" fillId="0" borderId="1" xfId="0" applyFont="1" applyFill="1" applyBorder="1" applyAlignment="1" applyProtection="1">
      <alignment horizontal="center"/>
    </xf>
    <xf numFmtId="0" fontId="8" fillId="0" borderId="0" xfId="0" applyFont="1" applyProtection="1">
      <protection locked="0"/>
    </xf>
    <xf numFmtId="0" fontId="8" fillId="0" borderId="0" xfId="0" applyFont="1" applyAlignment="1">
      <alignment horizontal="center"/>
    </xf>
    <xf numFmtId="0" fontId="8" fillId="0" borderId="0" xfId="0" applyFont="1"/>
    <xf numFmtId="0" fontId="5" fillId="0" borderId="0" xfId="0" applyFont="1" applyFill="1" applyProtection="1"/>
    <xf numFmtId="0" fontId="8" fillId="0" borderId="0" xfId="0" applyFont="1" applyFill="1" applyProtection="1"/>
    <xf numFmtId="0" fontId="12" fillId="0" borderId="0" xfId="0" applyFont="1" applyFill="1" applyProtection="1"/>
    <xf numFmtId="0" fontId="12" fillId="0" borderId="0" xfId="0" applyFont="1" applyFill="1" applyAlignment="1" applyProtection="1">
      <alignment horizontal="center"/>
    </xf>
    <xf numFmtId="0" fontId="13" fillId="0" borderId="0" xfId="0" applyFont="1" applyFill="1" applyProtection="1"/>
    <xf numFmtId="0" fontId="14" fillId="2" borderId="0" xfId="0" applyNumberFormat="1" applyFont="1" applyFill="1" applyAlignment="1" applyProtection="1"/>
    <xf numFmtId="0" fontId="5" fillId="2" borderId="0" xfId="0" applyNumberFormat="1" applyFont="1" applyFill="1" applyAlignment="1" applyProtection="1"/>
    <xf numFmtId="0" fontId="8" fillId="0" borderId="2" xfId="0" applyFont="1" applyFill="1" applyBorder="1" applyAlignment="1" applyProtection="1">
      <alignment horizontal="center"/>
    </xf>
    <xf numFmtId="0" fontId="8" fillId="0" borderId="3" xfId="0" applyFont="1" applyFill="1" applyBorder="1" applyAlignment="1" applyProtection="1">
      <alignment horizontal="center"/>
    </xf>
    <xf numFmtId="0" fontId="10" fillId="0" borderId="0" xfId="0" applyNumberFormat="1" applyFont="1" applyAlignment="1" applyProtection="1">
      <alignment vertical="top"/>
    </xf>
    <xf numFmtId="0" fontId="5" fillId="0" borderId="0" xfId="0" applyNumberFormat="1" applyFont="1" applyProtection="1"/>
    <xf numFmtId="0" fontId="9" fillId="0" borderId="0" xfId="0" applyNumberFormat="1" applyFont="1" applyAlignment="1" applyProtection="1"/>
    <xf numFmtId="0" fontId="9" fillId="0" borderId="0" xfId="0" applyNumberFormat="1" applyFont="1" applyAlignment="1" applyProtection="1">
      <alignment horizontal="left"/>
    </xf>
    <xf numFmtId="0" fontId="5" fillId="0" borderId="0" xfId="0" applyNumberFormat="1" applyFont="1" applyBorder="1" applyAlignment="1" applyProtection="1"/>
    <xf numFmtId="0" fontId="5" fillId="0" borderId="0" xfId="0" applyNumberFormat="1" applyFont="1" applyAlignment="1" applyProtection="1">
      <alignment horizontal="left"/>
    </xf>
    <xf numFmtId="0" fontId="8" fillId="0" borderId="4" xfId="0" applyFont="1" applyFill="1" applyBorder="1" applyAlignment="1" applyProtection="1">
      <alignment horizontal="center"/>
    </xf>
    <xf numFmtId="0" fontId="9" fillId="0" borderId="0" xfId="0" applyNumberFormat="1" applyFont="1" applyBorder="1" applyAlignment="1" applyProtection="1"/>
    <xf numFmtId="0" fontId="0" fillId="0" borderId="0" xfId="0" applyAlignment="1">
      <alignment horizontal="left"/>
    </xf>
    <xf numFmtId="0" fontId="8" fillId="0" borderId="0" xfId="0" applyFont="1" applyFill="1"/>
    <xf numFmtId="0" fontId="9" fillId="0" borderId="0" xfId="0" applyNumberFormat="1" applyFont="1" applyAlignment="1" applyProtection="1">
      <alignment horizontal="right"/>
    </xf>
    <xf numFmtId="0" fontId="0" fillId="0" borderId="0" xfId="0" applyAlignment="1">
      <alignment horizontal="right"/>
    </xf>
    <xf numFmtId="0" fontId="6" fillId="0" borderId="0" xfId="0" applyNumberFormat="1" applyFont="1" applyAlignment="1" applyProtection="1"/>
    <xf numFmtId="0" fontId="17" fillId="0" borderId="0" xfId="0" applyFont="1"/>
    <xf numFmtId="0" fontId="18" fillId="0" borderId="0" xfId="0" applyNumberFormat="1" applyFont="1" applyAlignment="1" applyProtection="1"/>
    <xf numFmtId="0" fontId="5" fillId="0" borderId="0" xfId="0" applyFont="1" applyProtection="1"/>
    <xf numFmtId="0" fontId="8" fillId="0" borderId="0" xfId="0" applyFont="1" applyAlignment="1">
      <alignment horizontal="right"/>
    </xf>
    <xf numFmtId="0" fontId="13" fillId="0" borderId="0" xfId="0" applyFont="1" applyProtection="1"/>
    <xf numFmtId="0" fontId="12" fillId="0" borderId="0" xfId="0" applyFont="1"/>
    <xf numFmtId="0" fontId="8" fillId="0" borderId="0" xfId="2" applyFont="1" applyAlignment="1">
      <alignment wrapText="1"/>
    </xf>
    <xf numFmtId="0" fontId="8" fillId="0" borderId="0" xfId="2" applyFont="1" applyBorder="1" applyAlignment="1">
      <alignment horizontal="center"/>
    </xf>
    <xf numFmtId="0" fontId="8" fillId="0" borderId="0" xfId="2" applyFont="1"/>
    <xf numFmtId="164" fontId="8" fillId="0" borderId="0" xfId="2" applyNumberFormat="1" applyFont="1" applyBorder="1"/>
    <xf numFmtId="0" fontId="8" fillId="0" borderId="0" xfId="2" applyFont="1" applyAlignment="1">
      <alignment horizontal="right"/>
    </xf>
    <xf numFmtId="0" fontId="8" fillId="0" borderId="0" xfId="2" applyFont="1" applyAlignment="1">
      <alignment horizontal="center"/>
    </xf>
    <xf numFmtId="164" fontId="8" fillId="0" borderId="0" xfId="2" applyNumberFormat="1" applyFont="1" applyAlignment="1">
      <alignment horizontal="center"/>
    </xf>
    <xf numFmtId="0" fontId="5" fillId="0" borderId="0" xfId="0" applyFont="1" applyAlignment="1" applyProtection="1">
      <protection hidden="1"/>
    </xf>
    <xf numFmtId="0" fontId="5" fillId="0" borderId="0" xfId="0" applyFont="1" applyProtection="1">
      <protection hidden="1"/>
    </xf>
    <xf numFmtId="0" fontId="5" fillId="0" borderId="0" xfId="0" applyFont="1" applyBorder="1" applyProtection="1">
      <protection hidden="1"/>
    </xf>
    <xf numFmtId="0" fontId="5" fillId="0" borderId="13" xfId="0" applyFont="1" applyBorder="1" applyProtection="1">
      <protection hidden="1"/>
    </xf>
    <xf numFmtId="0" fontId="5" fillId="0" borderId="17" xfId="0" applyFont="1" applyBorder="1" applyProtection="1">
      <protection hidden="1"/>
    </xf>
    <xf numFmtId="0" fontId="5" fillId="0" borderId="18" xfId="0" applyFont="1" applyBorder="1" applyProtection="1">
      <protection hidden="1"/>
    </xf>
    <xf numFmtId="0" fontId="20" fillId="0" borderId="0" xfId="0" applyFont="1"/>
    <xf numFmtId="0" fontId="16" fillId="0" borderId="11" xfId="0" applyFont="1" applyBorder="1" applyAlignment="1" applyProtection="1">
      <alignment horizontal="right"/>
      <protection hidden="1"/>
    </xf>
    <xf numFmtId="0" fontId="5" fillId="0" borderId="19" xfId="0" applyFont="1" applyBorder="1" applyProtection="1">
      <protection hidden="1"/>
    </xf>
    <xf numFmtId="0" fontId="16" fillId="0" borderId="0" xfId="0" applyFont="1" applyBorder="1" applyAlignment="1" applyProtection="1">
      <alignment horizontal="right"/>
      <protection hidden="1"/>
    </xf>
    <xf numFmtId="1" fontId="8" fillId="0" borderId="0" xfId="2" applyNumberFormat="1" applyFont="1" applyBorder="1" applyAlignment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8" fillId="0" borderId="0" xfId="0" applyFont="1" applyAlignment="1" applyProtection="1">
      <alignment horizontal="center"/>
    </xf>
    <xf numFmtId="0" fontId="8" fillId="0" borderId="0" xfId="0" applyFont="1" applyBorder="1" applyAlignment="1">
      <alignment horizontal="center"/>
    </xf>
    <xf numFmtId="0" fontId="8" fillId="0" borderId="0" xfId="0" applyFont="1" applyBorder="1"/>
    <xf numFmtId="0" fontId="11" fillId="0" borderId="1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6" xfId="0" applyBorder="1"/>
    <xf numFmtId="0" fontId="0" fillId="0" borderId="16" xfId="0" applyBorder="1"/>
    <xf numFmtId="0" fontId="0" fillId="0" borderId="15" xfId="0" applyBorder="1"/>
    <xf numFmtId="0" fontId="11" fillId="5" borderId="0" xfId="0" applyFont="1" applyFill="1" applyProtection="1"/>
    <xf numFmtId="0" fontId="11" fillId="5" borderId="0" xfId="0" applyFont="1" applyFill="1" applyAlignment="1" applyProtection="1">
      <alignment horizontal="center"/>
    </xf>
    <xf numFmtId="0" fontId="6" fillId="7" borderId="0" xfId="0" applyNumberFormat="1" applyFont="1" applyFill="1" applyAlignment="1" applyProtection="1"/>
    <xf numFmtId="0" fontId="5" fillId="7" borderId="0" xfId="0" applyNumberFormat="1" applyFont="1" applyFill="1" applyAlignment="1" applyProtection="1"/>
    <xf numFmtId="0" fontId="6" fillId="7" borderId="0" xfId="0" applyNumberFormat="1" applyFont="1" applyFill="1" applyAlignment="1" applyProtection="1">
      <alignment horizontal="center"/>
    </xf>
    <xf numFmtId="0" fontId="15" fillId="7" borderId="0" xfId="0" applyNumberFormat="1" applyFont="1" applyFill="1" applyAlignment="1" applyProtection="1">
      <alignment horizontal="right"/>
    </xf>
    <xf numFmtId="0" fontId="8" fillId="0" borderId="0" xfId="0" applyNumberFormat="1" applyFont="1" applyAlignment="1">
      <alignment horizontal="left"/>
    </xf>
    <xf numFmtId="0" fontId="8" fillId="0" borderId="2" xfId="0" applyFont="1" applyFill="1" applyBorder="1" applyAlignment="1" applyProtection="1">
      <alignment horizontal="left"/>
    </xf>
    <xf numFmtId="0" fontId="8" fillId="0" borderId="3" xfId="0" applyFont="1" applyFill="1" applyBorder="1" applyAlignment="1" applyProtection="1">
      <alignment horizontal="left"/>
    </xf>
    <xf numFmtId="0" fontId="8" fillId="0" borderId="4" xfId="0" applyFont="1" applyFill="1" applyBorder="1" applyAlignment="1" applyProtection="1">
      <alignment horizontal="left"/>
    </xf>
    <xf numFmtId="1" fontId="0" fillId="0" borderId="0" xfId="0" applyNumberFormat="1" applyAlignment="1">
      <alignment horizontal="center"/>
    </xf>
    <xf numFmtId="1" fontId="0" fillId="8" borderId="0" xfId="0" applyNumberFormat="1" applyFill="1" applyAlignment="1">
      <alignment horizontal="center"/>
    </xf>
    <xf numFmtId="0" fontId="0" fillId="8" borderId="0" xfId="0" applyFill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11" fillId="0" borderId="0" xfId="2" applyFont="1" applyBorder="1" applyAlignment="1">
      <alignment horizontal="center"/>
    </xf>
    <xf numFmtId="0" fontId="8" fillId="0" borderId="8" xfId="2" applyFont="1" applyBorder="1" applyAlignment="1">
      <alignment horizontal="center"/>
    </xf>
    <xf numFmtId="0" fontId="8" fillId="0" borderId="10" xfId="2" applyFont="1" applyBorder="1" applyAlignment="1">
      <alignment horizontal="center"/>
    </xf>
    <xf numFmtId="0" fontId="8" fillId="0" borderId="14" xfId="2" applyFont="1" applyBorder="1" applyAlignment="1">
      <alignment horizontal="center"/>
    </xf>
    <xf numFmtId="0" fontId="11" fillId="0" borderId="0" xfId="0" applyFont="1" applyAlignment="1" applyProtection="1">
      <alignment horizontal="center"/>
    </xf>
    <xf numFmtId="0" fontId="11" fillId="0" borderId="6" xfId="0" applyFont="1" applyBorder="1" applyAlignment="1">
      <alignment horizontal="center"/>
    </xf>
    <xf numFmtId="0" fontId="0" fillId="0" borderId="7" xfId="0" applyBorder="1" applyAlignment="1"/>
    <xf numFmtId="0" fontId="0" fillId="0" borderId="0" xfId="0" applyAlignment="1">
      <alignment horizontal="center"/>
    </xf>
    <xf numFmtId="0" fontId="0" fillId="0" borderId="0" xfId="0" applyAlignment="1"/>
    <xf numFmtId="0" fontId="34" fillId="0" borderId="0" xfId="0" applyFont="1" applyAlignment="1">
      <alignment horizontal="center" wrapText="1"/>
    </xf>
    <xf numFmtId="0" fontId="11" fillId="0" borderId="8" xfId="0" applyFont="1" applyBorder="1" applyAlignment="1">
      <alignment horizontal="center"/>
    </xf>
    <xf numFmtId="0" fontId="11" fillId="0" borderId="0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7" fillId="4" borderId="21" xfId="0" applyFont="1" applyFill="1" applyBorder="1" applyAlignment="1" applyProtection="1">
      <alignment horizontal="center"/>
      <protection locked="0"/>
    </xf>
    <xf numFmtId="0" fontId="8" fillId="0" borderId="8" xfId="2" applyFont="1" applyBorder="1" applyAlignment="1">
      <alignment horizontal="center" wrapText="1"/>
    </xf>
    <xf numFmtId="0" fontId="8" fillId="0" borderId="6" xfId="2" applyFont="1" applyBorder="1" applyAlignment="1">
      <alignment horizontal="center" wrapText="1"/>
    </xf>
    <xf numFmtId="0" fontId="8" fillId="0" borderId="7" xfId="2" applyFont="1" applyBorder="1" applyAlignment="1">
      <alignment horizontal="center" wrapText="1"/>
    </xf>
    <xf numFmtId="0" fontId="8" fillId="0" borderId="9" xfId="2" applyFont="1" applyBorder="1" applyAlignment="1">
      <alignment horizontal="center"/>
    </xf>
    <xf numFmtId="0" fontId="8" fillId="0" borderId="16" xfId="0" applyFont="1" applyFill="1" applyBorder="1" applyAlignment="1" applyProtection="1">
      <alignment horizontal="center"/>
    </xf>
    <xf numFmtId="0" fontId="8" fillId="0" borderId="16" xfId="2" applyFont="1" applyBorder="1" applyAlignment="1">
      <alignment horizontal="center"/>
    </xf>
    <xf numFmtId="0" fontId="8" fillId="0" borderId="15" xfId="2" applyFont="1" applyBorder="1" applyAlignment="1">
      <alignment horizontal="center"/>
    </xf>
    <xf numFmtId="164" fontId="8" fillId="0" borderId="0" xfId="2" applyNumberFormat="1" applyFont="1" applyBorder="1" applyAlignment="1">
      <alignment horizontal="center"/>
    </xf>
    <xf numFmtId="0" fontId="8" fillId="0" borderId="10" xfId="2" applyFont="1" applyBorder="1" applyAlignment="1">
      <alignment horizontal="center" wrapText="1"/>
    </xf>
    <xf numFmtId="164" fontId="8" fillId="0" borderId="9" xfId="2" applyNumberFormat="1" applyFont="1" applyBorder="1"/>
    <xf numFmtId="0" fontId="0" fillId="0" borderId="6" xfId="0" applyBorder="1" applyAlignment="1">
      <alignment horizontal="center" vertical="center"/>
    </xf>
    <xf numFmtId="0" fontId="8" fillId="0" borderId="6" xfId="0" applyFont="1" applyFill="1" applyBorder="1" applyAlignment="1" applyProtection="1">
      <alignment horizontal="center"/>
    </xf>
    <xf numFmtId="0" fontId="8" fillId="0" borderId="6" xfId="2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7" xfId="2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16" fillId="0" borderId="0" xfId="0" applyFont="1" applyBorder="1" applyAlignment="1" applyProtection="1">
      <alignment horizontal="center"/>
      <protection hidden="1"/>
    </xf>
    <xf numFmtId="0" fontId="33" fillId="9" borderId="21" xfId="2" applyFont="1" applyFill="1" applyBorder="1" applyAlignment="1" applyProtection="1">
      <alignment horizontal="center"/>
      <protection locked="0"/>
    </xf>
    <xf numFmtId="0" fontId="33" fillId="9" borderId="21" xfId="231" applyFont="1" applyFill="1" applyBorder="1" applyAlignment="1" applyProtection="1">
      <alignment horizontal="center"/>
      <protection locked="0"/>
    </xf>
    <xf numFmtId="0" fontId="33" fillId="9" borderId="21" xfId="2" applyNumberFormat="1" applyFont="1" applyFill="1" applyBorder="1" applyAlignment="1" applyProtection="1">
      <alignment horizontal="center"/>
      <protection locked="0"/>
    </xf>
    <xf numFmtId="0" fontId="33" fillId="9" borderId="21" xfId="230" applyFont="1" applyFill="1" applyBorder="1" applyAlignment="1" applyProtection="1">
      <alignment horizontal="center"/>
      <protection locked="0"/>
    </xf>
    <xf numFmtId="0" fontId="5" fillId="0" borderId="19" xfId="0" applyFont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5" fillId="0" borderId="20" xfId="0" applyFont="1" applyBorder="1" applyAlignment="1" applyProtection="1">
      <alignment horizontal="center"/>
      <protection hidden="1"/>
    </xf>
    <xf numFmtId="0" fontId="5" fillId="0" borderId="17" xfId="0" applyFont="1" applyBorder="1" applyAlignment="1" applyProtection="1">
      <alignment horizontal="center"/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5" fillId="0" borderId="0" xfId="0" applyNumberFormat="1" applyFont="1" applyBorder="1" applyAlignment="1" applyProtection="1">
      <alignment horizontal="left"/>
      <protection hidden="1"/>
    </xf>
    <xf numFmtId="0" fontId="5" fillId="0" borderId="0" xfId="0" applyNumberFormat="1" applyFont="1" applyBorder="1" applyAlignment="1" applyProtection="1">
      <alignment horizontal="center"/>
      <protection hidden="1"/>
    </xf>
    <xf numFmtId="0" fontId="19" fillId="0" borderId="0" xfId="0" applyFont="1" applyBorder="1" applyAlignment="1" applyProtection="1">
      <protection hidden="1"/>
    </xf>
    <xf numFmtId="0" fontId="5" fillId="0" borderId="0" xfId="0" applyFont="1" applyBorder="1" applyAlignment="1" applyProtection="1">
      <alignment horizontal="left"/>
      <protection hidden="1"/>
    </xf>
    <xf numFmtId="0" fontId="5" fillId="0" borderId="23" xfId="0" applyFont="1" applyBorder="1" applyAlignment="1" applyProtection="1">
      <alignment horizontal="center"/>
      <protection hidden="1"/>
    </xf>
    <xf numFmtId="0" fontId="5" fillId="0" borderId="11" xfId="0" applyFont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protection hidden="1"/>
    </xf>
    <xf numFmtId="0" fontId="0" fillId="0" borderId="0" xfId="0" applyAlignment="1" applyProtection="1">
      <alignment horizontal="center" vertical="top"/>
      <protection hidden="1"/>
    </xf>
    <xf numFmtId="0" fontId="16" fillId="0" borderId="0" xfId="0" applyFont="1" applyAlignment="1" applyProtection="1">
      <alignment horizontal="center"/>
      <protection hidden="1"/>
    </xf>
    <xf numFmtId="0" fontId="5" fillId="0" borderId="11" xfId="0" applyFont="1" applyBorder="1" applyProtection="1">
      <protection hidden="1"/>
    </xf>
    <xf numFmtId="0" fontId="5" fillId="0" borderId="12" xfId="0" applyFont="1" applyBorder="1" applyProtection="1">
      <protection hidden="1"/>
    </xf>
    <xf numFmtId="0" fontId="5" fillId="0" borderId="19" xfId="0" applyFont="1" applyBorder="1" applyAlignment="1" applyProtection="1">
      <alignment horizontal="left"/>
      <protection hidden="1"/>
    </xf>
    <xf numFmtId="0" fontId="19" fillId="0" borderId="17" xfId="0" applyFont="1" applyBorder="1" applyAlignment="1" applyProtection="1">
      <alignment horizontal="left"/>
      <protection hidden="1"/>
    </xf>
    <xf numFmtId="0" fontId="16" fillId="0" borderId="0" xfId="0" applyFont="1" applyBorder="1" applyAlignment="1" applyProtection="1">
      <alignment horizontal="left"/>
      <protection hidden="1"/>
    </xf>
    <xf numFmtId="0" fontId="5" fillId="0" borderId="23" xfId="0" applyFont="1" applyBorder="1" applyProtection="1">
      <protection hidden="1"/>
    </xf>
    <xf numFmtId="0" fontId="16" fillId="0" borderId="11" xfId="0" applyFont="1" applyBorder="1" applyAlignment="1" applyProtection="1">
      <alignment horizontal="center"/>
      <protection hidden="1"/>
    </xf>
    <xf numFmtId="0" fontId="5" fillId="0" borderId="20" xfId="0" applyFont="1" applyBorder="1" applyProtection="1">
      <protection hidden="1"/>
    </xf>
    <xf numFmtId="0" fontId="19" fillId="0" borderId="0" xfId="0" applyFont="1" applyBorder="1" applyAlignment="1" applyProtection="1">
      <alignment horizontal="left"/>
      <protection hidden="1"/>
    </xf>
    <xf numFmtId="0" fontId="16" fillId="0" borderId="12" xfId="0" applyFont="1" applyBorder="1" applyAlignment="1" applyProtection="1">
      <alignment horizontal="center"/>
      <protection hidden="1"/>
    </xf>
    <xf numFmtId="0" fontId="19" fillId="0" borderId="11" xfId="0" applyFont="1" applyBorder="1" applyAlignment="1" applyProtection="1">
      <alignment horizontal="left"/>
      <protection hidden="1"/>
    </xf>
    <xf numFmtId="0" fontId="11" fillId="0" borderId="0" xfId="0" applyFont="1" applyBorder="1" applyAlignment="1" applyProtection="1">
      <alignment horizontal="center"/>
      <protection hidden="1"/>
    </xf>
    <xf numFmtId="0" fontId="5" fillId="0" borderId="13" xfId="0" applyFont="1" applyBorder="1" applyAlignment="1" applyProtection="1">
      <protection hidden="1"/>
    </xf>
    <xf numFmtId="0" fontId="5" fillId="0" borderId="19" xfId="0" applyFont="1" applyBorder="1" applyAlignment="1" applyProtection="1">
      <protection hidden="1"/>
    </xf>
    <xf numFmtId="0" fontId="0" fillId="0" borderId="0" xfId="0" applyBorder="1" applyAlignment="1" applyProtection="1">
      <alignment horizontal="center" vertical="top"/>
      <protection hidden="1"/>
    </xf>
    <xf numFmtId="0" fontId="11" fillId="0" borderId="19" xfId="0" applyFont="1" applyBorder="1" applyAlignment="1" applyProtection="1">
      <alignment horizontal="right" vertical="center" textRotation="90"/>
      <protection hidden="1"/>
    </xf>
    <xf numFmtId="0" fontId="11" fillId="0" borderId="0" xfId="0" applyFont="1" applyBorder="1" applyAlignment="1" applyProtection="1">
      <protection hidden="1"/>
    </xf>
    <xf numFmtId="0" fontId="0" fillId="0" borderId="13" xfId="0" applyBorder="1" applyAlignment="1" applyProtection="1">
      <alignment horizontal="center" vertical="top"/>
      <protection hidden="1"/>
    </xf>
    <xf numFmtId="0" fontId="7" fillId="4" borderId="32" xfId="0" applyFont="1" applyFill="1" applyBorder="1" applyAlignment="1" applyProtection="1">
      <alignment horizontal="center"/>
      <protection locked="0"/>
    </xf>
    <xf numFmtId="0" fontId="7" fillId="4" borderId="33" xfId="0" applyFont="1" applyFill="1" applyBorder="1" applyAlignment="1" applyProtection="1">
      <alignment horizontal="center"/>
      <protection locked="0"/>
    </xf>
    <xf numFmtId="0" fontId="7" fillId="4" borderId="34" xfId="0" applyFont="1" applyFill="1" applyBorder="1" applyAlignment="1" applyProtection="1">
      <alignment horizontal="center"/>
      <protection locked="0"/>
    </xf>
    <xf numFmtId="0" fontId="7" fillId="4" borderId="35" xfId="0" applyFont="1" applyFill="1" applyBorder="1" applyAlignment="1" applyProtection="1">
      <alignment horizontal="center"/>
      <protection locked="0"/>
    </xf>
    <xf numFmtId="0" fontId="33" fillId="9" borderId="35" xfId="230" applyFont="1" applyFill="1" applyBorder="1" applyAlignment="1" applyProtection="1">
      <alignment horizontal="center"/>
      <protection locked="0"/>
    </xf>
    <xf numFmtId="0" fontId="33" fillId="9" borderId="35" xfId="2" applyNumberFormat="1" applyFont="1" applyFill="1" applyBorder="1" applyAlignment="1" applyProtection="1">
      <alignment horizontal="center"/>
      <protection locked="0"/>
    </xf>
    <xf numFmtId="0" fontId="5" fillId="10" borderId="21" xfId="0" applyFont="1" applyFill="1" applyBorder="1" applyAlignment="1" applyProtection="1">
      <alignment horizontal="center"/>
      <protection hidden="1"/>
    </xf>
    <xf numFmtId="0" fontId="5" fillId="10" borderId="22" xfId="0" applyFont="1" applyFill="1" applyBorder="1" applyAlignment="1" applyProtection="1">
      <alignment horizontal="center"/>
      <protection hidden="1"/>
    </xf>
    <xf numFmtId="0" fontId="5" fillId="10" borderId="37" xfId="0" applyFont="1" applyFill="1" applyBorder="1" applyAlignment="1" applyProtection="1">
      <alignment horizontal="center"/>
      <protection hidden="1"/>
    </xf>
    <xf numFmtId="0" fontId="5" fillId="10" borderId="38" xfId="0" applyFont="1" applyFill="1" applyBorder="1" applyAlignment="1" applyProtection="1">
      <alignment horizontal="center"/>
      <protection hidden="1"/>
    </xf>
    <xf numFmtId="1" fontId="8" fillId="10" borderId="38" xfId="0" applyNumberFormat="1" applyFont="1" applyFill="1" applyBorder="1" applyAlignment="1" applyProtection="1">
      <alignment horizontal="center" wrapText="1"/>
      <protection hidden="1"/>
    </xf>
    <xf numFmtId="0" fontId="7" fillId="4" borderId="0" xfId="0" applyFont="1" applyFill="1" applyBorder="1" applyAlignment="1" applyProtection="1">
      <alignment horizontal="center"/>
      <protection locked="0"/>
    </xf>
    <xf numFmtId="0" fontId="16" fillId="0" borderId="13" xfId="0" applyFont="1" applyBorder="1" applyAlignment="1" applyProtection="1">
      <alignment horizontal="center"/>
      <protection hidden="1"/>
    </xf>
    <xf numFmtId="0" fontId="7" fillId="4" borderId="13" xfId="0" applyFont="1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left"/>
      <protection hidden="1"/>
    </xf>
    <xf numFmtId="0" fontId="0" fillId="0" borderId="0" xfId="0" applyAlignment="1">
      <alignment horizontal="center"/>
    </xf>
    <xf numFmtId="0" fontId="5" fillId="0" borderId="0" xfId="0" applyFont="1" applyBorder="1" applyAlignment="1" applyProtection="1">
      <alignment horizontal="right"/>
      <protection hidden="1"/>
    </xf>
    <xf numFmtId="0" fontId="16" fillId="0" borderId="19" xfId="0" applyFont="1" applyBorder="1" applyAlignment="1" applyProtection="1">
      <protection hidden="1"/>
    </xf>
    <xf numFmtId="0" fontId="0" fillId="0" borderId="0" xfId="0" applyBorder="1"/>
    <xf numFmtId="0" fontId="8" fillId="0" borderId="0" xfId="0" applyFont="1" applyFill="1" applyBorder="1"/>
    <xf numFmtId="0" fontId="11" fillId="0" borderId="0" xfId="0" applyFont="1" applyAlignment="1">
      <alignment horizontal="center"/>
    </xf>
    <xf numFmtId="0" fontId="39" fillId="0" borderId="5" xfId="0" applyFont="1" applyBorder="1" applyAlignment="1">
      <alignment horizontal="center" vertical="center"/>
    </xf>
    <xf numFmtId="0" fontId="8" fillId="0" borderId="0" xfId="0" quotePrefix="1" applyFont="1" applyAlignment="1">
      <alignment horizontal="center" textRotation="90"/>
    </xf>
    <xf numFmtId="0" fontId="41" fillId="0" borderId="0" xfId="0" applyFont="1" applyAlignment="1">
      <alignment horizontal="center"/>
    </xf>
    <xf numFmtId="0" fontId="40" fillId="0" borderId="0" xfId="0" applyFont="1" applyAlignment="1">
      <alignment horizontal="center" shrinkToFit="1"/>
    </xf>
    <xf numFmtId="0" fontId="41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11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16" fillId="6" borderId="39" xfId="0" applyNumberFormat="1" applyFont="1" applyFill="1" applyBorder="1" applyAlignment="1" applyProtection="1">
      <alignment horizontal="center" vertical="center"/>
      <protection hidden="1"/>
    </xf>
    <xf numFmtId="1" fontId="16" fillId="6" borderId="13" xfId="0" applyNumberFormat="1" applyFont="1" applyFill="1" applyBorder="1" applyAlignment="1" applyProtection="1">
      <alignment horizontal="center" vertical="center"/>
      <protection hidden="1"/>
    </xf>
    <xf numFmtId="0" fontId="33" fillId="9" borderId="22" xfId="2" applyFont="1" applyFill="1" applyBorder="1" applyAlignment="1" applyProtection="1">
      <alignment horizontal="left"/>
      <protection locked="0"/>
    </xf>
    <xf numFmtId="0" fontId="35" fillId="9" borderId="22" xfId="2" applyFont="1" applyFill="1" applyBorder="1" applyAlignment="1" applyProtection="1">
      <protection locked="0"/>
    </xf>
    <xf numFmtId="0" fontId="35" fillId="9" borderId="28" xfId="2" applyFont="1" applyFill="1" applyBorder="1" applyAlignment="1" applyProtection="1">
      <protection locked="0"/>
    </xf>
    <xf numFmtId="0" fontId="35" fillId="9" borderId="36" xfId="2" applyFont="1" applyFill="1" applyBorder="1" applyAlignment="1" applyProtection="1">
      <protection locked="0"/>
    </xf>
    <xf numFmtId="0" fontId="0" fillId="0" borderId="0" xfId="0" applyAlignment="1">
      <alignment horizontal="center"/>
    </xf>
    <xf numFmtId="0" fontId="11" fillId="6" borderId="40" xfId="0" applyFont="1" applyFill="1" applyBorder="1" applyAlignment="1">
      <alignment horizontal="center"/>
    </xf>
    <xf numFmtId="0" fontId="35" fillId="9" borderId="43" xfId="2" applyFont="1" applyFill="1" applyBorder="1" applyAlignment="1" applyProtection="1">
      <protection locked="0"/>
    </xf>
    <xf numFmtId="0" fontId="11" fillId="6" borderId="44" xfId="0" applyFont="1" applyFill="1" applyBorder="1" applyAlignment="1">
      <alignment horizontal="center"/>
    </xf>
    <xf numFmtId="0" fontId="33" fillId="4" borderId="0" xfId="0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9" fillId="0" borderId="0" xfId="0" applyFont="1" applyAlignment="1">
      <alignment horizontal="right"/>
    </xf>
    <xf numFmtId="0" fontId="33" fillId="9" borderId="36" xfId="2" applyFont="1" applyFill="1" applyBorder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1" fillId="1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7" fillId="4" borderId="0" xfId="0" applyFont="1" applyFill="1" applyBorder="1" applyAlignment="1" applyProtection="1">
      <alignment horizontal="center"/>
      <protection locked="0"/>
    </xf>
    <xf numFmtId="0" fontId="16" fillId="0" borderId="0" xfId="0" applyFont="1" applyBorder="1" applyAlignment="1" applyProtection="1">
      <alignment horizontal="center"/>
      <protection hidden="1"/>
    </xf>
    <xf numFmtId="49" fontId="11" fillId="0" borderId="0" xfId="0" quotePrefix="1" applyNumberFormat="1" applyFont="1" applyAlignment="1">
      <alignment horizontal="right" textRotation="45"/>
    </xf>
    <xf numFmtId="0" fontId="11" fillId="0" borderId="0" xfId="0" quotePrefix="1" applyNumberFormat="1" applyFont="1" applyAlignment="1">
      <alignment horizontal="left" textRotation="135"/>
    </xf>
    <xf numFmtId="0" fontId="7" fillId="4" borderId="17" xfId="0" applyFont="1" applyFill="1" applyBorder="1" applyAlignment="1" applyProtection="1">
      <alignment horizontal="center"/>
      <protection locked="0"/>
    </xf>
    <xf numFmtId="0" fontId="5" fillId="0" borderId="23" xfId="0" applyFont="1" applyBorder="1" applyAlignment="1" applyProtection="1">
      <alignment horizontal="center"/>
    </xf>
    <xf numFmtId="0" fontId="16" fillId="0" borderId="11" xfId="0" applyFont="1" applyBorder="1" applyAlignment="1" applyProtection="1">
      <alignment horizontal="right"/>
    </xf>
    <xf numFmtId="0" fontId="5" fillId="0" borderId="11" xfId="0" applyNumberFormat="1" applyFont="1" applyBorder="1" applyAlignment="1" applyProtection="1">
      <alignment horizontal="center"/>
    </xf>
    <xf numFmtId="0" fontId="5" fillId="0" borderId="19" xfId="0" applyFont="1" applyBorder="1" applyAlignment="1" applyProtection="1">
      <alignment horizontal="center"/>
    </xf>
    <xf numFmtId="0" fontId="16" fillId="0" borderId="0" xfId="0" applyFont="1" applyBorder="1" applyAlignment="1" applyProtection="1">
      <alignment horizontal="right"/>
    </xf>
    <xf numFmtId="0" fontId="5" fillId="0" borderId="0" xfId="0" applyNumberFormat="1" applyFont="1" applyBorder="1" applyAlignment="1" applyProtection="1">
      <alignment horizontal="center"/>
    </xf>
    <xf numFmtId="0" fontId="16" fillId="0" borderId="0" xfId="0" applyNumberFormat="1" applyFont="1" applyBorder="1" applyAlignment="1" applyProtection="1">
      <alignment horizontal="left"/>
    </xf>
    <xf numFmtId="0" fontId="19" fillId="0" borderId="0" xfId="0" applyFont="1" applyBorder="1" applyAlignment="1" applyProtection="1"/>
    <xf numFmtId="0" fontId="5" fillId="0" borderId="0" xfId="0" applyFont="1" applyBorder="1" applyAlignment="1" applyProtection="1">
      <alignment horizontal="center"/>
    </xf>
    <xf numFmtId="0" fontId="5" fillId="0" borderId="13" xfId="0" quotePrefix="1" applyFont="1" applyBorder="1" applyAlignment="1" applyProtection="1">
      <alignment horizontal="center"/>
    </xf>
    <xf numFmtId="0" fontId="16" fillId="0" borderId="0" xfId="0" applyFont="1" applyBorder="1" applyAlignment="1" applyProtection="1">
      <alignment horizontal="left"/>
    </xf>
    <xf numFmtId="0" fontId="16" fillId="0" borderId="19" xfId="0" applyFont="1" applyBorder="1" applyAlignment="1" applyProtection="1">
      <alignment horizontal="right"/>
    </xf>
    <xf numFmtId="0" fontId="5" fillId="0" borderId="13" xfId="0" applyFont="1" applyBorder="1" applyAlignment="1" applyProtection="1">
      <alignment horizontal="center"/>
    </xf>
    <xf numFmtId="0" fontId="5" fillId="0" borderId="0" xfId="0" applyFont="1" applyBorder="1" applyProtection="1"/>
    <xf numFmtId="0" fontId="5" fillId="0" borderId="13" xfId="0" applyFont="1" applyBorder="1" applyProtection="1"/>
    <xf numFmtId="0" fontId="5" fillId="0" borderId="2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16" fillId="0" borderId="20" xfId="0" applyFont="1" applyBorder="1" applyAlignment="1" applyProtection="1">
      <alignment horizontal="right"/>
    </xf>
    <xf numFmtId="0" fontId="5" fillId="0" borderId="17" xfId="0" applyFont="1" applyBorder="1" applyProtection="1"/>
    <xf numFmtId="0" fontId="16" fillId="0" borderId="17" xfId="0" applyFont="1" applyBorder="1" applyAlignment="1" applyProtection="1">
      <alignment horizontal="right"/>
    </xf>
    <xf numFmtId="0" fontId="33" fillId="9" borderId="35" xfId="2" applyFont="1" applyFill="1" applyBorder="1" applyAlignment="1" applyProtection="1">
      <alignment horizontal="center"/>
      <protection locked="0"/>
    </xf>
    <xf numFmtId="0" fontId="35" fillId="9" borderId="45" xfId="2" applyFont="1" applyFill="1" applyBorder="1" applyAlignment="1" applyProtection="1">
      <protection locked="0"/>
    </xf>
    <xf numFmtId="0" fontId="0" fillId="0" borderId="0" xfId="0" applyAlignment="1">
      <alignment horizontal="center"/>
    </xf>
    <xf numFmtId="0" fontId="8" fillId="8" borderId="0" xfId="0" applyFont="1" applyFill="1"/>
    <xf numFmtId="0" fontId="0" fillId="0" borderId="0" xfId="0" applyAlignment="1">
      <alignment horizontal="center"/>
    </xf>
    <xf numFmtId="0" fontId="10" fillId="0" borderId="0" xfId="0" applyFont="1" applyProtection="1">
      <protection hidden="1"/>
    </xf>
    <xf numFmtId="0" fontId="5" fillId="9" borderId="23" xfId="0" applyFont="1" applyFill="1" applyBorder="1" applyProtection="1">
      <protection locked="0"/>
    </xf>
    <xf numFmtId="0" fontId="5" fillId="9" borderId="11" xfId="0" applyFont="1" applyFill="1" applyBorder="1" applyProtection="1">
      <protection locked="0"/>
    </xf>
    <xf numFmtId="0" fontId="5" fillId="9" borderId="12" xfId="0" applyFont="1" applyFill="1" applyBorder="1" applyProtection="1">
      <protection locked="0"/>
    </xf>
    <xf numFmtId="0" fontId="5" fillId="9" borderId="19" xfId="0" applyFont="1" applyFill="1" applyBorder="1" applyProtection="1">
      <protection locked="0"/>
    </xf>
    <xf numFmtId="0" fontId="5" fillId="9" borderId="0" xfId="0" applyFont="1" applyFill="1" applyBorder="1" applyProtection="1">
      <protection locked="0"/>
    </xf>
    <xf numFmtId="0" fontId="5" fillId="9" borderId="13" xfId="0" applyFont="1" applyFill="1" applyBorder="1" applyProtection="1">
      <protection locked="0"/>
    </xf>
    <xf numFmtId="0" fontId="5" fillId="9" borderId="20" xfId="0" applyFont="1" applyFill="1" applyBorder="1" applyProtection="1">
      <protection locked="0"/>
    </xf>
    <xf numFmtId="0" fontId="5" fillId="9" borderId="17" xfId="0" applyFont="1" applyFill="1" applyBorder="1" applyProtection="1">
      <protection locked="0"/>
    </xf>
    <xf numFmtId="0" fontId="5" fillId="9" borderId="18" xfId="0" applyFont="1" applyFill="1" applyBorder="1" applyProtection="1">
      <protection locked="0"/>
    </xf>
    <xf numFmtId="0" fontId="0" fillId="0" borderId="0" xfId="0" applyFont="1"/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6" xfId="0" applyBorder="1" applyAlignment="1">
      <alignment horizontal="center"/>
    </xf>
    <xf numFmtId="0" fontId="8" fillId="0" borderId="6" xfId="0" applyFont="1" applyBorder="1"/>
    <xf numFmtId="0" fontId="0" fillId="0" borderId="7" xfId="0" applyBorder="1"/>
    <xf numFmtId="0" fontId="0" fillId="0" borderId="10" xfId="0" applyBorder="1"/>
    <xf numFmtId="0" fontId="0" fillId="0" borderId="9" xfId="0" applyBorder="1"/>
    <xf numFmtId="0" fontId="0" fillId="0" borderId="14" xfId="0" applyBorder="1"/>
    <xf numFmtId="0" fontId="8" fillId="0" borderId="16" xfId="0" applyFont="1" applyBorder="1"/>
    <xf numFmtId="0" fontId="0" fillId="0" borderId="0" xfId="0" applyAlignment="1">
      <alignment horizontal="left" vertical="center"/>
    </xf>
    <xf numFmtId="0" fontId="42" fillId="0" borderId="0" xfId="0" applyFont="1"/>
    <xf numFmtId="0" fontId="42" fillId="0" borderId="0" xfId="0" applyFont="1" applyAlignment="1">
      <alignment horizontal="center"/>
    </xf>
    <xf numFmtId="1" fontId="42" fillId="0" borderId="0" xfId="0" applyNumberFormat="1" applyFont="1" applyAlignment="1">
      <alignment horizontal="center"/>
    </xf>
    <xf numFmtId="0" fontId="42" fillId="0" borderId="0" xfId="0" applyFont="1" applyAlignment="1">
      <alignment horizontal="center" textRotation="180"/>
    </xf>
    <xf numFmtId="0" fontId="0" fillId="0" borderId="23" xfId="0" applyBorder="1"/>
    <xf numFmtId="0" fontId="0" fillId="0" borderId="11" xfId="0" applyBorder="1"/>
    <xf numFmtId="0" fontId="0" fillId="0" borderId="12" xfId="0" applyBorder="1"/>
    <xf numFmtId="0" fontId="0" fillId="0" borderId="19" xfId="0" applyBorder="1"/>
    <xf numFmtId="0" fontId="11" fillId="0" borderId="0" xfId="0" applyFont="1" applyBorder="1" applyAlignment="1">
      <alignment horizontal="right"/>
    </xf>
    <xf numFmtId="0" fontId="0" fillId="0" borderId="13" xfId="0" applyBorder="1"/>
    <xf numFmtId="0" fontId="0" fillId="0" borderId="13" xfId="0" applyBorder="1" applyAlignment="1">
      <alignment horizontal="left"/>
    </xf>
    <xf numFmtId="0" fontId="0" fillId="0" borderId="20" xfId="0" applyBorder="1"/>
    <xf numFmtId="0" fontId="0" fillId="0" borderId="17" xfId="0" applyBorder="1"/>
    <xf numFmtId="0" fontId="0" fillId="0" borderId="18" xfId="0" applyBorder="1"/>
    <xf numFmtId="0" fontId="8" fillId="0" borderId="7" xfId="0" applyFont="1" applyBorder="1"/>
    <xf numFmtId="0" fontId="8" fillId="0" borderId="9" xfId="0" applyFont="1" applyBorder="1"/>
    <xf numFmtId="0" fontId="0" fillId="0" borderId="9" xfId="0" applyBorder="1" applyAlignment="1">
      <alignment horizontal="center"/>
    </xf>
    <xf numFmtId="0" fontId="8" fillId="0" borderId="0" xfId="0" quotePrefix="1" applyFont="1" applyBorder="1" applyAlignment="1">
      <alignment horizontal="center"/>
    </xf>
    <xf numFmtId="0" fontId="8" fillId="0" borderId="16" xfId="0" quotePrefix="1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45" fillId="0" borderId="0" xfId="0" applyFont="1" applyFill="1" applyBorder="1"/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8" fillId="0" borderId="14" xfId="0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0" fillId="13" borderId="29" xfId="0" applyFill="1" applyBorder="1" applyAlignment="1">
      <alignment horizontal="center"/>
    </xf>
    <xf numFmtId="1" fontId="0" fillId="8" borderId="0" xfId="0" applyNumberFormat="1" applyFill="1" applyBorder="1" applyAlignment="1">
      <alignment horizontal="center"/>
    </xf>
    <xf numFmtId="0" fontId="0" fillId="0" borderId="7" xfId="0" applyBorder="1" applyAlignment="1">
      <alignment horizontal="center"/>
    </xf>
    <xf numFmtId="1" fontId="0" fillId="8" borderId="9" xfId="0" applyNumberFormat="1" applyFill="1" applyBorder="1" applyAlignment="1">
      <alignment horizontal="center"/>
    </xf>
    <xf numFmtId="1" fontId="0" fillId="8" borderId="16" xfId="0" applyNumberFormat="1" applyFill="1" applyBorder="1" applyAlignment="1">
      <alignment horizontal="center"/>
    </xf>
    <xf numFmtId="1" fontId="0" fillId="8" borderId="15" xfId="0" applyNumberFormat="1" applyFill="1" applyBorder="1" applyAlignment="1">
      <alignment horizontal="center"/>
    </xf>
    <xf numFmtId="0" fontId="8" fillId="14" borderId="8" xfId="0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13" borderId="8" xfId="0" applyFill="1" applyBorder="1" applyAlignment="1">
      <alignment horizontal="center"/>
    </xf>
    <xf numFmtId="0" fontId="0" fillId="13" borderId="10" xfId="0" applyFill="1" applyBorder="1" applyAlignment="1">
      <alignment horizontal="center"/>
    </xf>
    <xf numFmtId="1" fontId="0" fillId="0" borderId="0" xfId="0" applyNumberFormat="1"/>
    <xf numFmtId="0" fontId="11" fillId="0" borderId="11" xfId="0" applyFont="1" applyBorder="1" applyAlignment="1">
      <alignment horizontal="center"/>
    </xf>
    <xf numFmtId="0" fontId="11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13" xfId="0" applyBorder="1" applyAlignment="1" applyProtection="1">
      <protection locked="0"/>
    </xf>
    <xf numFmtId="0" fontId="5" fillId="0" borderId="0" xfId="0" applyFont="1" applyAlignment="1" applyProtection="1">
      <alignment horizontal="right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/>
    <xf numFmtId="0" fontId="5" fillId="15" borderId="0" xfId="0" applyFont="1" applyFill="1" applyProtection="1">
      <protection hidden="1"/>
    </xf>
    <xf numFmtId="0" fontId="5" fillId="15" borderId="0" xfId="0" applyFont="1" applyFill="1" applyBorder="1" applyProtection="1">
      <protection hidden="1"/>
    </xf>
    <xf numFmtId="0" fontId="48" fillId="0" borderId="0" xfId="0" applyNumberFormat="1" applyFont="1" applyBorder="1" applyAlignment="1" applyProtection="1">
      <alignment horizontal="left"/>
    </xf>
    <xf numFmtId="0" fontId="0" fillId="8" borderId="0" xfId="0" applyFont="1" applyFill="1"/>
    <xf numFmtId="0" fontId="0" fillId="0" borderId="8" xfId="0" applyFill="1" applyBorder="1"/>
    <xf numFmtId="0" fontId="0" fillId="0" borderId="6" xfId="0" applyFill="1" applyBorder="1" applyAlignment="1">
      <alignment horizontal="center"/>
    </xf>
    <xf numFmtId="0" fontId="0" fillId="0" borderId="6" xfId="0" applyFill="1" applyBorder="1"/>
    <xf numFmtId="0" fontId="0" fillId="0" borderId="7" xfId="0" applyFill="1" applyBorder="1"/>
    <xf numFmtId="0" fontId="0" fillId="0" borderId="10" xfId="0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0" fillId="0" borderId="9" xfId="0" applyFill="1" applyBorder="1"/>
    <xf numFmtId="0" fontId="0" fillId="0" borderId="14" xfId="0" applyFill="1" applyBorder="1"/>
    <xf numFmtId="0" fontId="0" fillId="0" borderId="16" xfId="0" applyFill="1" applyBorder="1" applyAlignment="1">
      <alignment horizontal="center"/>
    </xf>
    <xf numFmtId="0" fontId="0" fillId="0" borderId="16" xfId="0" applyFill="1" applyBorder="1"/>
    <xf numFmtId="0" fontId="0" fillId="0" borderId="15" xfId="0" applyFill="1" applyBorder="1"/>
    <xf numFmtId="0" fontId="45" fillId="0" borderId="0" xfId="0" applyFont="1" applyBorder="1"/>
    <xf numFmtId="0" fontId="45" fillId="0" borderId="0" xfId="0" applyFont="1"/>
    <xf numFmtId="0" fontId="11" fillId="0" borderId="0" xfId="0" applyFont="1" applyAlignment="1">
      <alignment horizontal="right" vertical="top"/>
    </xf>
    <xf numFmtId="0" fontId="0" fillId="0" borderId="0" xfId="0" applyAlignment="1">
      <alignment horizontal="center"/>
    </xf>
    <xf numFmtId="0" fontId="8" fillId="3" borderId="29" xfId="2" applyFont="1" applyFill="1" applyBorder="1" applyAlignment="1">
      <alignment horizontal="center" wrapText="1"/>
    </xf>
    <xf numFmtId="0" fontId="8" fillId="3" borderId="31" xfId="2" applyFont="1" applyFill="1" applyBorder="1" applyAlignment="1">
      <alignment horizontal="center" wrapText="1"/>
    </xf>
    <xf numFmtId="0" fontId="11" fillId="3" borderId="31" xfId="2" applyFont="1" applyFill="1" applyBorder="1" applyAlignment="1">
      <alignment horizontal="center"/>
    </xf>
    <xf numFmtId="0" fontId="8" fillId="3" borderId="30" xfId="2" applyFont="1" applyFill="1" applyBorder="1" applyAlignment="1">
      <alignment horizontal="center" wrapText="1"/>
    </xf>
    <xf numFmtId="0" fontId="8" fillId="0" borderId="0" xfId="2" applyFont="1" applyFill="1" applyBorder="1" applyAlignment="1">
      <alignment horizontal="center"/>
    </xf>
    <xf numFmtId="0" fontId="8" fillId="0" borderId="6" xfId="2" applyFont="1" applyFill="1" applyBorder="1" applyAlignment="1">
      <alignment horizontal="center" wrapText="1"/>
    </xf>
    <xf numFmtId="164" fontId="8" fillId="0" borderId="6" xfId="2" applyNumberFormat="1" applyFont="1" applyBorder="1" applyAlignment="1">
      <alignment horizontal="center"/>
    </xf>
    <xf numFmtId="164" fontId="8" fillId="0" borderId="7" xfId="2" applyNumberFormat="1" applyFont="1" applyBorder="1" applyAlignment="1">
      <alignment horizontal="center"/>
    </xf>
    <xf numFmtId="1" fontId="8" fillId="0" borderId="16" xfId="2" applyNumberFormat="1" applyFont="1" applyBorder="1" applyAlignment="1">
      <alignment horizontal="center"/>
    </xf>
    <xf numFmtId="0" fontId="8" fillId="0" borderId="16" xfId="2" applyFont="1" applyFill="1" applyBorder="1" applyAlignment="1">
      <alignment horizontal="center"/>
    </xf>
    <xf numFmtId="164" fontId="8" fillId="0" borderId="16" xfId="2" applyNumberFormat="1" applyFont="1" applyBorder="1"/>
    <xf numFmtId="164" fontId="8" fillId="0" borderId="15" xfId="2" applyNumberFormat="1" applyFont="1" applyBorder="1"/>
    <xf numFmtId="0" fontId="16" fillId="0" borderId="19" xfId="0" applyFont="1" applyBorder="1" applyAlignment="1" applyProtection="1">
      <alignment horizontal="right"/>
      <protection hidden="1"/>
    </xf>
    <xf numFmtId="0" fontId="42" fillId="0" borderId="18" xfId="0" applyFont="1" applyBorder="1" applyAlignment="1" applyProtection="1">
      <alignment horizontal="right" vertical="top"/>
      <protection hidden="1"/>
    </xf>
    <xf numFmtId="0" fontId="0" fillId="0" borderId="11" xfId="0" applyFill="1" applyBorder="1" applyAlignment="1">
      <alignment horizontal="left"/>
    </xf>
    <xf numFmtId="0" fontId="0" fillId="0" borderId="17" xfId="0" applyFill="1" applyBorder="1" applyAlignment="1">
      <alignment horizontal="left"/>
    </xf>
    <xf numFmtId="0" fontId="49" fillId="0" borderId="11" xfId="0" applyFont="1" applyFill="1" applyBorder="1" applyAlignment="1" applyProtection="1">
      <alignment horizontal="left"/>
      <protection hidden="1"/>
    </xf>
    <xf numFmtId="0" fontId="49" fillId="0" borderId="23" xfId="0" applyFont="1" applyFill="1" applyBorder="1" applyAlignment="1" applyProtection="1">
      <alignment horizontal="left"/>
      <protection hidden="1"/>
    </xf>
    <xf numFmtId="0" fontId="49" fillId="0" borderId="17" xfId="0" applyFont="1" applyFill="1" applyBorder="1" applyAlignment="1" applyProtection="1">
      <alignment horizontal="left"/>
      <protection hidden="1"/>
    </xf>
    <xf numFmtId="0" fontId="49" fillId="0" borderId="20" xfId="0" applyFont="1" applyFill="1" applyBorder="1" applyAlignment="1" applyProtection="1">
      <alignment horizontal="left"/>
      <protection hidden="1"/>
    </xf>
    <xf numFmtId="164" fontId="0" fillId="16" borderId="0" xfId="0" applyNumberFormat="1" applyFill="1" applyBorder="1"/>
    <xf numFmtId="0" fontId="0" fillId="16" borderId="0" xfId="0" applyFill="1" applyAlignment="1">
      <alignment horizontal="center"/>
    </xf>
    <xf numFmtId="0" fontId="8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" xfId="0" applyBorder="1"/>
    <xf numFmtId="1" fontId="0" fillId="0" borderId="5" xfId="0" applyNumberFormat="1" applyBorder="1"/>
    <xf numFmtId="0" fontId="0" fillId="0" borderId="0" xfId="0" applyAlignment="1">
      <alignment horizontal="center"/>
    </xf>
    <xf numFmtId="0" fontId="50" fillId="0" borderId="0" xfId="0" applyFont="1" applyAlignment="1">
      <alignment horizontal="right" vertical="center" textRotation="180"/>
    </xf>
    <xf numFmtId="0" fontId="50" fillId="0" borderId="0" xfId="0" applyFont="1" applyAlignment="1">
      <alignment vertical="center"/>
    </xf>
    <xf numFmtId="0" fontId="50" fillId="0" borderId="0" xfId="0" applyFont="1" applyAlignment="1">
      <alignment horizontal="center" vertical="center" textRotation="180"/>
    </xf>
    <xf numFmtId="0" fontId="50" fillId="0" borderId="0" xfId="0" applyFont="1" applyBorder="1" applyAlignment="1">
      <alignment vertic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" fillId="0" borderId="0" xfId="344"/>
    <xf numFmtId="0" fontId="2" fillId="0" borderId="0" xfId="344" quotePrefix="1"/>
    <xf numFmtId="0" fontId="51" fillId="2" borderId="0" xfId="0" applyNumberFormat="1" applyFont="1" applyFill="1" applyAlignment="1" applyProtection="1"/>
    <xf numFmtId="0" fontId="8" fillId="0" borderId="10" xfId="0" applyFont="1" applyFill="1" applyBorder="1" applyAlignment="1" applyProtection="1"/>
    <xf numFmtId="0" fontId="0" fillId="0" borderId="0" xfId="0" applyBorder="1" applyAlignment="1"/>
    <xf numFmtId="0" fontId="0" fillId="0" borderId="9" xfId="0" applyBorder="1" applyAlignment="1"/>
    <xf numFmtId="0" fontId="8" fillId="0" borderId="14" xfId="0" applyFont="1" applyFill="1" applyBorder="1" applyAlignment="1" applyProtection="1"/>
    <xf numFmtId="0" fontId="0" fillId="0" borderId="16" xfId="0" applyBorder="1" applyAlignment="1"/>
    <xf numFmtId="0" fontId="0" fillId="0" borderId="15" xfId="0" applyBorder="1" applyAlignment="1"/>
    <xf numFmtId="0" fontId="5" fillId="9" borderId="22" xfId="2" applyNumberFormat="1" applyFont="1" applyFill="1" applyBorder="1" applyAlignment="1" applyProtection="1">
      <alignment horizontal="left"/>
      <protection locked="0"/>
    </xf>
    <xf numFmtId="0" fontId="5" fillId="9" borderId="24" xfId="2" applyNumberFormat="1" applyFont="1" applyFill="1" applyBorder="1" applyAlignment="1" applyProtection="1">
      <alignment horizontal="left"/>
      <protection locked="0"/>
    </xf>
    <xf numFmtId="0" fontId="5" fillId="9" borderId="27" xfId="2" applyNumberFormat="1" applyFont="1" applyFill="1" applyBorder="1" applyAlignment="1" applyProtection="1">
      <alignment horizontal="left"/>
      <protection locked="0"/>
    </xf>
    <xf numFmtId="0" fontId="5" fillId="9" borderId="22" xfId="2" quotePrefix="1" applyNumberFormat="1" applyFont="1" applyFill="1" applyBorder="1" applyAlignment="1" applyProtection="1">
      <alignment horizontal="left"/>
      <protection locked="0"/>
    </xf>
    <xf numFmtId="0" fontId="16" fillId="7" borderId="24" xfId="0" applyNumberFormat="1" applyFont="1" applyFill="1" applyBorder="1" applyAlignment="1" applyProtection="1">
      <alignment horizontal="left"/>
      <protection locked="0"/>
    </xf>
    <xf numFmtId="0" fontId="9" fillId="4" borderId="22" xfId="2" applyNumberFormat="1" applyFont="1" applyFill="1" applyBorder="1" applyAlignment="1" applyProtection="1">
      <alignment horizontal="left"/>
      <protection locked="0"/>
    </xf>
    <xf numFmtId="0" fontId="9" fillId="4" borderId="24" xfId="2" applyNumberFormat="1" applyFont="1" applyFill="1" applyBorder="1" applyAlignment="1" applyProtection="1">
      <alignment horizontal="left"/>
      <protection locked="0"/>
    </xf>
    <xf numFmtId="0" fontId="9" fillId="4" borderId="27" xfId="2" applyNumberFormat="1" applyFont="1" applyFill="1" applyBorder="1" applyAlignment="1" applyProtection="1">
      <alignment horizontal="left"/>
      <protection locked="0"/>
    </xf>
    <xf numFmtId="0" fontId="8" fillId="0" borderId="8" xfId="0" applyFont="1" applyFill="1" applyBorder="1" applyAlignment="1" applyProtection="1"/>
    <xf numFmtId="0" fontId="0" fillId="0" borderId="6" xfId="0" applyBorder="1" applyAlignment="1"/>
    <xf numFmtId="0" fontId="0" fillId="0" borderId="7" xfId="0" applyBorder="1" applyAlignment="1"/>
    <xf numFmtId="0" fontId="9" fillId="4" borderId="22" xfId="0" applyNumberFormat="1" applyFont="1" applyFill="1" applyBorder="1" applyAlignment="1" applyProtection="1">
      <alignment horizontal="left"/>
      <protection locked="0"/>
    </xf>
    <xf numFmtId="0" fontId="9" fillId="4" borderId="24" xfId="0" applyNumberFormat="1" applyFont="1" applyFill="1" applyBorder="1" applyAlignment="1" applyProtection="1">
      <alignment horizontal="left"/>
      <protection locked="0"/>
    </xf>
    <xf numFmtId="0" fontId="9" fillId="4" borderId="27" xfId="0" applyNumberFormat="1" applyFont="1" applyFill="1" applyBorder="1" applyAlignment="1" applyProtection="1">
      <alignment horizontal="left"/>
      <protection locked="0"/>
    </xf>
    <xf numFmtId="0" fontId="9" fillId="9" borderId="22" xfId="2" applyNumberFormat="1" applyFont="1" applyFill="1" applyBorder="1" applyAlignment="1" applyProtection="1">
      <alignment horizontal="left"/>
      <protection locked="0"/>
    </xf>
    <xf numFmtId="0" fontId="9" fillId="9" borderId="24" xfId="2" applyNumberFormat="1" applyFont="1" applyFill="1" applyBorder="1" applyAlignment="1" applyProtection="1">
      <alignment horizontal="left"/>
      <protection locked="0"/>
    </xf>
    <xf numFmtId="0" fontId="9" fillId="9" borderId="27" xfId="2" applyNumberFormat="1" applyFont="1" applyFill="1" applyBorder="1" applyAlignment="1" applyProtection="1">
      <alignment horizontal="left"/>
      <protection locked="0"/>
    </xf>
    <xf numFmtId="0" fontId="9" fillId="4" borderId="22" xfId="2" quotePrefix="1" applyNumberFormat="1" applyFont="1" applyFill="1" applyBorder="1" applyAlignment="1" applyProtection="1">
      <alignment horizontal="left"/>
      <protection locked="0"/>
    </xf>
    <xf numFmtId="0" fontId="21" fillId="4" borderId="22" xfId="1" applyNumberFormat="1" applyFill="1" applyBorder="1" applyAlignment="1" applyProtection="1">
      <alignment horizontal="left"/>
      <protection locked="0"/>
    </xf>
    <xf numFmtId="0" fontId="8" fillId="0" borderId="24" xfId="2" applyBorder="1" applyProtection="1">
      <protection locked="0"/>
    </xf>
    <xf numFmtId="0" fontId="8" fillId="0" borderId="27" xfId="2" applyBorder="1" applyProtection="1">
      <protection locked="0"/>
    </xf>
    <xf numFmtId="0" fontId="8" fillId="9" borderId="24" xfId="2" applyFill="1" applyBorder="1" applyProtection="1">
      <protection locked="0"/>
    </xf>
    <xf numFmtId="0" fontId="8" fillId="9" borderId="27" xfId="2" applyFill="1" applyBorder="1" applyProtection="1">
      <protection locked="0"/>
    </xf>
    <xf numFmtId="0" fontId="7" fillId="4" borderId="17" xfId="0" applyFont="1" applyFill="1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5" fillId="10" borderId="22" xfId="0" applyFont="1" applyFill="1" applyBorder="1" applyAlignment="1" applyProtection="1">
      <alignment horizontal="center" vertical="center" textRotation="90"/>
      <protection hidden="1"/>
    </xf>
    <xf numFmtId="0" fontId="16" fillId="0" borderId="19" xfId="0" applyFont="1" applyBorder="1" applyAlignment="1" applyProtection="1">
      <alignment horizontal="right" vertical="center" textRotation="90"/>
      <protection hidden="1"/>
    </xf>
    <xf numFmtId="0" fontId="0" fillId="0" borderId="19" xfId="0" applyBorder="1" applyAlignment="1">
      <alignment horizontal="right" vertical="center" textRotation="90"/>
    </xf>
    <xf numFmtId="0" fontId="16" fillId="0" borderId="0" xfId="0" applyFont="1" applyBorder="1" applyAlignment="1" applyProtection="1">
      <alignment horizontal="right" vertical="center" textRotation="90"/>
      <protection hidden="1"/>
    </xf>
    <xf numFmtId="0" fontId="0" fillId="0" borderId="0" xfId="0" applyBorder="1" applyAlignment="1">
      <alignment horizontal="right" vertical="center" textRotation="90"/>
    </xf>
    <xf numFmtId="0" fontId="16" fillId="6" borderId="25" xfId="0" applyFont="1" applyFill="1" applyBorder="1" applyAlignment="1" applyProtection="1">
      <alignment horizontal="center" vertical="center" wrapText="1"/>
      <protection hidden="1"/>
    </xf>
    <xf numFmtId="0" fontId="11" fillId="6" borderId="26" xfId="0" applyFont="1" applyFill="1" applyBorder="1" applyAlignment="1" applyProtection="1">
      <alignment horizontal="center" vertical="center"/>
      <protection hidden="1"/>
    </xf>
    <xf numFmtId="1" fontId="43" fillId="6" borderId="23" xfId="0" applyNumberFormat="1" applyFont="1" applyFill="1" applyBorder="1" applyAlignment="1" applyProtection="1">
      <alignment horizontal="center" wrapText="1"/>
      <protection hidden="1"/>
    </xf>
    <xf numFmtId="1" fontId="44" fillId="6" borderId="12" xfId="0" applyNumberFormat="1" applyFont="1" applyFill="1" applyBorder="1" applyAlignment="1" applyProtection="1">
      <alignment horizontal="center"/>
      <protection hidden="1"/>
    </xf>
    <xf numFmtId="1" fontId="44" fillId="6" borderId="19" xfId="0" applyNumberFormat="1" applyFont="1" applyFill="1" applyBorder="1" applyAlignment="1" applyProtection="1">
      <alignment horizontal="center"/>
      <protection hidden="1"/>
    </xf>
    <xf numFmtId="1" fontId="44" fillId="6" borderId="13" xfId="0" applyNumberFormat="1" applyFont="1" applyFill="1" applyBorder="1" applyAlignment="1" applyProtection="1">
      <alignment horizontal="center"/>
      <protection hidden="1"/>
    </xf>
    <xf numFmtId="0" fontId="16" fillId="6" borderId="23" xfId="0" applyFont="1" applyFill="1" applyBorder="1" applyAlignment="1" applyProtection="1">
      <alignment horizontal="center" wrapText="1"/>
      <protection hidden="1"/>
    </xf>
    <xf numFmtId="0" fontId="0" fillId="0" borderId="19" xfId="0" applyBorder="1" applyAlignment="1">
      <alignment horizontal="center"/>
    </xf>
    <xf numFmtId="0" fontId="0" fillId="0" borderId="41" xfId="0" applyBorder="1" applyAlignment="1">
      <alignment horizontal="center"/>
    </xf>
    <xf numFmtId="0" fontId="16" fillId="6" borderId="23" xfId="0" applyFont="1" applyFill="1" applyBorder="1" applyAlignment="1" applyProtection="1">
      <alignment horizontal="center" vertical="center" wrapText="1"/>
      <protection hidden="1"/>
    </xf>
    <xf numFmtId="0" fontId="11" fillId="6" borderId="19" xfId="0" applyFont="1" applyFill="1" applyBorder="1" applyAlignment="1" applyProtection="1">
      <alignment horizontal="center" vertical="center"/>
      <protection hidden="1"/>
    </xf>
    <xf numFmtId="0" fontId="43" fillId="6" borderId="23" xfId="0" applyFont="1" applyFill="1" applyBorder="1" applyAlignment="1" applyProtection="1">
      <alignment horizontal="center" vertical="center" wrapText="1"/>
      <protection hidden="1"/>
    </xf>
    <xf numFmtId="0" fontId="0" fillId="0" borderId="26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11" fillId="6" borderId="1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7" fillId="4" borderId="11" xfId="0" applyFont="1" applyFill="1" applyBorder="1" applyAlignment="1" applyProtection="1">
      <alignment horizontal="left"/>
      <protection locked="0"/>
    </xf>
    <xf numFmtId="0" fontId="0" fillId="0" borderId="11" xfId="0" applyBorder="1" applyAlignment="1" applyProtection="1">
      <alignment horizontal="left"/>
      <protection locked="0"/>
    </xf>
    <xf numFmtId="0" fontId="7" fillId="4" borderId="0" xfId="0" applyFont="1" applyFill="1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left"/>
      <protection locked="0"/>
    </xf>
    <xf numFmtId="0" fontId="7" fillId="4" borderId="0" xfId="0" applyFont="1" applyFill="1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11" xfId="0" applyBorder="1" applyAlignment="1" applyProtection="1">
      <protection locked="0"/>
    </xf>
    <xf numFmtId="0" fontId="0" fillId="0" borderId="12" xfId="0" applyBorder="1" applyAlignment="1" applyProtection="1">
      <alignment horizontal="left"/>
      <protection locked="0"/>
    </xf>
    <xf numFmtId="0" fontId="16" fillId="0" borderId="0" xfId="0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protection locked="0"/>
    </xf>
    <xf numFmtId="0" fontId="0" fillId="0" borderId="0" xfId="0" applyAlignment="1" applyProtection="1">
      <protection locked="0"/>
    </xf>
    <xf numFmtId="0" fontId="38" fillId="6" borderId="0" xfId="0" applyFont="1" applyFill="1" applyBorder="1" applyAlignment="1" applyProtection="1">
      <alignment horizontal="left"/>
      <protection locked="0"/>
    </xf>
    <xf numFmtId="0" fontId="46" fillId="6" borderId="0" xfId="0" applyFont="1" applyFill="1" applyBorder="1" applyAlignment="1" applyProtection="1">
      <alignment horizontal="left"/>
      <protection locked="0"/>
    </xf>
    <xf numFmtId="0" fontId="47" fillId="0" borderId="0" xfId="0" applyFont="1" applyBorder="1" applyAlignment="1"/>
    <xf numFmtId="0" fontId="40" fillId="0" borderId="0" xfId="0" applyFont="1" applyAlignment="1">
      <alignment horizontal="center" vertical="top" textRotation="180"/>
    </xf>
    <xf numFmtId="0" fontId="42" fillId="0" borderId="0" xfId="0" applyFont="1" applyAlignment="1"/>
    <xf numFmtId="0" fontId="40" fillId="11" borderId="2" xfId="0" applyFont="1" applyFill="1" applyBorder="1" applyAlignment="1">
      <alignment horizontal="center" vertical="center" textRotation="180"/>
    </xf>
    <xf numFmtId="0" fontId="42" fillId="11" borderId="3" xfId="0" applyFont="1" applyFill="1" applyBorder="1" applyAlignment="1">
      <alignment horizontal="center" vertical="center" textRotation="180"/>
    </xf>
    <xf numFmtId="0" fontId="42" fillId="11" borderId="4" xfId="0" applyFont="1" applyFill="1" applyBorder="1" applyAlignment="1">
      <alignment horizontal="center" vertical="center" textRotation="180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0" fontId="40" fillId="11" borderId="8" xfId="0" applyFont="1" applyFill="1" applyBorder="1" applyAlignment="1">
      <alignment horizontal="center" vertical="center" textRotation="180"/>
    </xf>
    <xf numFmtId="0" fontId="42" fillId="11" borderId="10" xfId="0" applyFont="1" applyFill="1" applyBorder="1" applyAlignment="1">
      <alignment horizontal="center" vertical="center" textRotation="180"/>
    </xf>
    <xf numFmtId="0" fontId="42" fillId="11" borderId="14" xfId="0" applyFont="1" applyFill="1" applyBorder="1" applyAlignment="1">
      <alignment horizontal="center" vertical="center" textRotation="180"/>
    </xf>
    <xf numFmtId="0" fontId="42" fillId="0" borderId="0" xfId="0" applyFont="1" applyFill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165" fontId="42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1" fontId="42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0" fontId="8" fillId="6" borderId="29" xfId="0" applyFont="1" applyFill="1" applyBorder="1" applyAlignment="1">
      <alignment horizontal="center"/>
    </xf>
    <xf numFmtId="0" fontId="8" fillId="6" borderId="31" xfId="0" applyFont="1" applyFill="1" applyBorder="1" applyAlignment="1">
      <alignment horizontal="center"/>
    </xf>
    <xf numFmtId="0" fontId="8" fillId="6" borderId="30" xfId="0" applyFont="1" applyFill="1" applyBorder="1" applyAlignment="1">
      <alignment horizontal="center"/>
    </xf>
    <xf numFmtId="0" fontId="11" fillId="0" borderId="29" xfId="0" applyFont="1" applyBorder="1" applyAlignment="1">
      <alignment horizontal="center"/>
    </xf>
    <xf numFmtId="0" fontId="11" fillId="0" borderId="31" xfId="0" applyFont="1" applyBorder="1" applyAlignment="1">
      <alignment horizontal="center"/>
    </xf>
    <xf numFmtId="0" fontId="11" fillId="0" borderId="30" xfId="0" applyFont="1" applyBorder="1" applyAlignment="1">
      <alignment horizontal="center"/>
    </xf>
    <xf numFmtId="0" fontId="0" fillId="8" borderId="0" xfId="0" applyFill="1" applyAlignment="1">
      <alignment horizontal="center" vertical="center" textRotation="180"/>
    </xf>
    <xf numFmtId="0" fontId="0" fillId="0" borderId="0" xfId="0" applyAlignment="1">
      <alignment horizontal="center" vertical="center" textRotation="180"/>
    </xf>
    <xf numFmtId="0" fontId="11" fillId="3" borderId="29" xfId="2" applyFont="1" applyFill="1" applyBorder="1" applyAlignment="1">
      <alignment horizontal="center" vertical="center"/>
    </xf>
    <xf numFmtId="0" fontId="11" fillId="3" borderId="31" xfId="2" applyFont="1" applyFill="1" applyBorder="1" applyAlignment="1">
      <alignment horizontal="center" vertical="center"/>
    </xf>
    <xf numFmtId="0" fontId="11" fillId="3" borderId="30" xfId="2" applyFont="1" applyFill="1" applyBorder="1" applyAlignment="1">
      <alignment horizontal="center" vertical="center"/>
    </xf>
    <xf numFmtId="0" fontId="11" fillId="0" borderId="0" xfId="0" applyFont="1" applyBorder="1" applyAlignment="1" applyProtection="1">
      <alignment horizontal="center"/>
    </xf>
    <xf numFmtId="0" fontId="8" fillId="0" borderId="0" xfId="0" applyFont="1" applyBorder="1" applyAlignment="1"/>
    <xf numFmtId="0" fontId="1" fillId="0" borderId="0" xfId="344" applyFont="1"/>
    <xf numFmtId="0" fontId="52" fillId="0" borderId="0" xfId="344" applyFont="1"/>
    <xf numFmtId="0" fontId="2" fillId="0" borderId="0" xfId="344" applyAlignment="1">
      <alignment horizontal="left"/>
    </xf>
    <xf numFmtId="14" fontId="2" fillId="0" borderId="0" xfId="344" applyNumberFormat="1" applyAlignment="1">
      <alignment horizontal="left"/>
    </xf>
  </cellXfs>
  <cellStyles count="345">
    <cellStyle name="Hyperlink" xfId="1" builtinId="8"/>
    <cellStyle name="Normal" xfId="0" builtinId="0"/>
    <cellStyle name="Normal 2" xfId="2" xr:uid="{00000000-0005-0000-0000-000002000000}"/>
    <cellStyle name="Normal 2 2" xfId="3" xr:uid="{00000000-0005-0000-0000-000003000000}"/>
    <cellStyle name="Normal 2 3" xfId="4" xr:uid="{00000000-0005-0000-0000-000004000000}"/>
    <cellStyle name="Normal 2_700-1330-00A_DesCap old" xfId="5" xr:uid="{00000000-0005-0000-0000-000005000000}"/>
    <cellStyle name="Normal 3" xfId="6" xr:uid="{00000000-0005-0000-0000-000006000000}"/>
    <cellStyle name="Normal 3 10" xfId="7" xr:uid="{00000000-0005-0000-0000-000007000000}"/>
    <cellStyle name="Normal 3 10 2" xfId="8" xr:uid="{00000000-0005-0000-0000-000008000000}"/>
    <cellStyle name="Normal 3 10 3" xfId="233" xr:uid="{00000000-0005-0000-0000-000009000000}"/>
    <cellStyle name="Normal 3 11" xfId="9" xr:uid="{00000000-0005-0000-0000-00000A000000}"/>
    <cellStyle name="Normal 3 12" xfId="232" xr:uid="{00000000-0005-0000-0000-00000B000000}"/>
    <cellStyle name="Normal 3 2" xfId="10" xr:uid="{00000000-0005-0000-0000-00000C000000}"/>
    <cellStyle name="Normal 3 2 10" xfId="11" xr:uid="{00000000-0005-0000-0000-00000D000000}"/>
    <cellStyle name="Normal 3 2 11" xfId="234" xr:uid="{00000000-0005-0000-0000-00000E000000}"/>
    <cellStyle name="Normal 3 2 2" xfId="12" xr:uid="{00000000-0005-0000-0000-00000F000000}"/>
    <cellStyle name="Normal 3 2 2 2" xfId="13" xr:uid="{00000000-0005-0000-0000-000010000000}"/>
    <cellStyle name="Normal 3 2 2 2 2" xfId="14" xr:uid="{00000000-0005-0000-0000-000011000000}"/>
    <cellStyle name="Normal 3 2 2 2 2 2" xfId="15" xr:uid="{00000000-0005-0000-0000-000012000000}"/>
    <cellStyle name="Normal 3 2 2 2 2 2 2" xfId="16" xr:uid="{00000000-0005-0000-0000-000013000000}"/>
    <cellStyle name="Normal 3 2 2 2 2 2 3" xfId="238" xr:uid="{00000000-0005-0000-0000-000014000000}"/>
    <cellStyle name="Normal 3 2 2 2 2 3" xfId="17" xr:uid="{00000000-0005-0000-0000-000015000000}"/>
    <cellStyle name="Normal 3 2 2 2 2 3 2" xfId="18" xr:uid="{00000000-0005-0000-0000-000016000000}"/>
    <cellStyle name="Normal 3 2 2 2 2 3 3" xfId="239" xr:uid="{00000000-0005-0000-0000-000017000000}"/>
    <cellStyle name="Normal 3 2 2 2 2 4" xfId="19" xr:uid="{00000000-0005-0000-0000-000018000000}"/>
    <cellStyle name="Normal 3 2 2 2 2 5" xfId="237" xr:uid="{00000000-0005-0000-0000-000019000000}"/>
    <cellStyle name="Normal 3 2 2 2 3" xfId="20" xr:uid="{00000000-0005-0000-0000-00001A000000}"/>
    <cellStyle name="Normal 3 2 2 2 3 2" xfId="21" xr:uid="{00000000-0005-0000-0000-00001B000000}"/>
    <cellStyle name="Normal 3 2 2 2 3 3" xfId="240" xr:uid="{00000000-0005-0000-0000-00001C000000}"/>
    <cellStyle name="Normal 3 2 2 2 4" xfId="22" xr:uid="{00000000-0005-0000-0000-00001D000000}"/>
    <cellStyle name="Normal 3 2 2 2 4 2" xfId="23" xr:uid="{00000000-0005-0000-0000-00001E000000}"/>
    <cellStyle name="Normal 3 2 2 2 4 3" xfId="241" xr:uid="{00000000-0005-0000-0000-00001F000000}"/>
    <cellStyle name="Normal 3 2 2 2 5" xfId="24" xr:uid="{00000000-0005-0000-0000-000020000000}"/>
    <cellStyle name="Normal 3 2 2 2 5 2" xfId="25" xr:uid="{00000000-0005-0000-0000-000021000000}"/>
    <cellStyle name="Normal 3 2 2 2 5 3" xfId="242" xr:uid="{00000000-0005-0000-0000-000022000000}"/>
    <cellStyle name="Normal 3 2 2 2 6" xfId="26" xr:uid="{00000000-0005-0000-0000-000023000000}"/>
    <cellStyle name="Normal 3 2 2 2 7" xfId="236" xr:uid="{00000000-0005-0000-0000-000024000000}"/>
    <cellStyle name="Normal 3 2 2 3" xfId="27" xr:uid="{00000000-0005-0000-0000-000025000000}"/>
    <cellStyle name="Normal 3 2 2 3 2" xfId="28" xr:uid="{00000000-0005-0000-0000-000026000000}"/>
    <cellStyle name="Normal 3 2 2 3 2 2" xfId="29" xr:uid="{00000000-0005-0000-0000-000027000000}"/>
    <cellStyle name="Normal 3 2 2 3 2 2 2" xfId="30" xr:uid="{00000000-0005-0000-0000-000028000000}"/>
    <cellStyle name="Normal 3 2 2 3 2 2 3" xfId="245" xr:uid="{00000000-0005-0000-0000-000029000000}"/>
    <cellStyle name="Normal 3 2 2 3 2 3" xfId="31" xr:uid="{00000000-0005-0000-0000-00002A000000}"/>
    <cellStyle name="Normal 3 2 2 3 2 3 2" xfId="32" xr:uid="{00000000-0005-0000-0000-00002B000000}"/>
    <cellStyle name="Normal 3 2 2 3 2 3 3" xfId="246" xr:uid="{00000000-0005-0000-0000-00002C000000}"/>
    <cellStyle name="Normal 3 2 2 3 2 4" xfId="33" xr:uid="{00000000-0005-0000-0000-00002D000000}"/>
    <cellStyle name="Normal 3 2 2 3 2 5" xfId="244" xr:uid="{00000000-0005-0000-0000-00002E000000}"/>
    <cellStyle name="Normal 3 2 2 3 3" xfId="34" xr:uid="{00000000-0005-0000-0000-00002F000000}"/>
    <cellStyle name="Normal 3 2 2 3 3 2" xfId="35" xr:uid="{00000000-0005-0000-0000-000030000000}"/>
    <cellStyle name="Normal 3 2 2 3 3 3" xfId="247" xr:uid="{00000000-0005-0000-0000-000031000000}"/>
    <cellStyle name="Normal 3 2 2 3 4" xfId="36" xr:uid="{00000000-0005-0000-0000-000032000000}"/>
    <cellStyle name="Normal 3 2 2 3 4 2" xfId="37" xr:uid="{00000000-0005-0000-0000-000033000000}"/>
    <cellStyle name="Normal 3 2 2 3 4 3" xfId="248" xr:uid="{00000000-0005-0000-0000-000034000000}"/>
    <cellStyle name="Normal 3 2 2 3 5" xfId="38" xr:uid="{00000000-0005-0000-0000-000035000000}"/>
    <cellStyle name="Normal 3 2 2 3 5 2" xfId="39" xr:uid="{00000000-0005-0000-0000-000036000000}"/>
    <cellStyle name="Normal 3 2 2 3 5 3" xfId="249" xr:uid="{00000000-0005-0000-0000-000037000000}"/>
    <cellStyle name="Normal 3 2 2 3 6" xfId="40" xr:uid="{00000000-0005-0000-0000-000038000000}"/>
    <cellStyle name="Normal 3 2 2 3 7" xfId="243" xr:uid="{00000000-0005-0000-0000-000039000000}"/>
    <cellStyle name="Normal 3 2 2 4" xfId="41" xr:uid="{00000000-0005-0000-0000-00003A000000}"/>
    <cellStyle name="Normal 3 2 2 4 2" xfId="42" xr:uid="{00000000-0005-0000-0000-00003B000000}"/>
    <cellStyle name="Normal 3 2 2 4 2 2" xfId="43" xr:uid="{00000000-0005-0000-0000-00003C000000}"/>
    <cellStyle name="Normal 3 2 2 4 2 3" xfId="251" xr:uid="{00000000-0005-0000-0000-00003D000000}"/>
    <cellStyle name="Normal 3 2 2 4 3" xfId="44" xr:uid="{00000000-0005-0000-0000-00003E000000}"/>
    <cellStyle name="Normal 3 2 2 4 3 2" xfId="45" xr:uid="{00000000-0005-0000-0000-00003F000000}"/>
    <cellStyle name="Normal 3 2 2 4 3 3" xfId="252" xr:uid="{00000000-0005-0000-0000-000040000000}"/>
    <cellStyle name="Normal 3 2 2 4 4" xfId="46" xr:uid="{00000000-0005-0000-0000-000041000000}"/>
    <cellStyle name="Normal 3 2 2 4 5" xfId="250" xr:uid="{00000000-0005-0000-0000-000042000000}"/>
    <cellStyle name="Normal 3 2 2 5" xfId="47" xr:uid="{00000000-0005-0000-0000-000043000000}"/>
    <cellStyle name="Normal 3 2 2 5 2" xfId="48" xr:uid="{00000000-0005-0000-0000-000044000000}"/>
    <cellStyle name="Normal 3 2 2 5 3" xfId="253" xr:uid="{00000000-0005-0000-0000-000045000000}"/>
    <cellStyle name="Normal 3 2 2 6" xfId="49" xr:uid="{00000000-0005-0000-0000-000046000000}"/>
    <cellStyle name="Normal 3 2 2 6 2" xfId="50" xr:uid="{00000000-0005-0000-0000-000047000000}"/>
    <cellStyle name="Normal 3 2 2 6 3" xfId="254" xr:uid="{00000000-0005-0000-0000-000048000000}"/>
    <cellStyle name="Normal 3 2 2 7" xfId="51" xr:uid="{00000000-0005-0000-0000-000049000000}"/>
    <cellStyle name="Normal 3 2 2 7 2" xfId="52" xr:uid="{00000000-0005-0000-0000-00004A000000}"/>
    <cellStyle name="Normal 3 2 2 7 3" xfId="255" xr:uid="{00000000-0005-0000-0000-00004B000000}"/>
    <cellStyle name="Normal 3 2 2 8" xfId="53" xr:uid="{00000000-0005-0000-0000-00004C000000}"/>
    <cellStyle name="Normal 3 2 2 9" xfId="235" xr:uid="{00000000-0005-0000-0000-00004D000000}"/>
    <cellStyle name="Normal 3 2 3" xfId="54" xr:uid="{00000000-0005-0000-0000-00004E000000}"/>
    <cellStyle name="Normal 3 2 3 2" xfId="55" xr:uid="{00000000-0005-0000-0000-00004F000000}"/>
    <cellStyle name="Normal 3 2 3 2 2" xfId="56" xr:uid="{00000000-0005-0000-0000-000050000000}"/>
    <cellStyle name="Normal 3 2 3 2 2 2" xfId="57" xr:uid="{00000000-0005-0000-0000-000051000000}"/>
    <cellStyle name="Normal 3 2 3 2 2 3" xfId="258" xr:uid="{00000000-0005-0000-0000-000052000000}"/>
    <cellStyle name="Normal 3 2 3 2 3" xfId="58" xr:uid="{00000000-0005-0000-0000-000053000000}"/>
    <cellStyle name="Normal 3 2 3 2 3 2" xfId="59" xr:uid="{00000000-0005-0000-0000-000054000000}"/>
    <cellStyle name="Normal 3 2 3 2 3 3" xfId="259" xr:uid="{00000000-0005-0000-0000-000055000000}"/>
    <cellStyle name="Normal 3 2 3 2 4" xfId="60" xr:uid="{00000000-0005-0000-0000-000056000000}"/>
    <cellStyle name="Normal 3 2 3 2 5" xfId="257" xr:uid="{00000000-0005-0000-0000-000057000000}"/>
    <cellStyle name="Normal 3 2 3 3" xfId="61" xr:uid="{00000000-0005-0000-0000-000058000000}"/>
    <cellStyle name="Normal 3 2 3 3 2" xfId="62" xr:uid="{00000000-0005-0000-0000-000059000000}"/>
    <cellStyle name="Normal 3 2 3 3 3" xfId="260" xr:uid="{00000000-0005-0000-0000-00005A000000}"/>
    <cellStyle name="Normal 3 2 3 4" xfId="63" xr:uid="{00000000-0005-0000-0000-00005B000000}"/>
    <cellStyle name="Normal 3 2 3 4 2" xfId="64" xr:uid="{00000000-0005-0000-0000-00005C000000}"/>
    <cellStyle name="Normal 3 2 3 4 3" xfId="261" xr:uid="{00000000-0005-0000-0000-00005D000000}"/>
    <cellStyle name="Normal 3 2 3 5" xfId="65" xr:uid="{00000000-0005-0000-0000-00005E000000}"/>
    <cellStyle name="Normal 3 2 3 5 2" xfId="66" xr:uid="{00000000-0005-0000-0000-00005F000000}"/>
    <cellStyle name="Normal 3 2 3 5 3" xfId="262" xr:uid="{00000000-0005-0000-0000-000060000000}"/>
    <cellStyle name="Normal 3 2 3 6" xfId="67" xr:uid="{00000000-0005-0000-0000-000061000000}"/>
    <cellStyle name="Normal 3 2 3 7" xfId="256" xr:uid="{00000000-0005-0000-0000-000062000000}"/>
    <cellStyle name="Normal 3 2 4" xfId="68" xr:uid="{00000000-0005-0000-0000-000063000000}"/>
    <cellStyle name="Normal 3 2 4 2" xfId="69" xr:uid="{00000000-0005-0000-0000-000064000000}"/>
    <cellStyle name="Normal 3 2 4 2 2" xfId="70" xr:uid="{00000000-0005-0000-0000-000065000000}"/>
    <cellStyle name="Normal 3 2 4 2 2 2" xfId="71" xr:uid="{00000000-0005-0000-0000-000066000000}"/>
    <cellStyle name="Normal 3 2 4 2 2 3" xfId="265" xr:uid="{00000000-0005-0000-0000-000067000000}"/>
    <cellStyle name="Normal 3 2 4 2 3" xfId="72" xr:uid="{00000000-0005-0000-0000-000068000000}"/>
    <cellStyle name="Normal 3 2 4 2 3 2" xfId="73" xr:uid="{00000000-0005-0000-0000-000069000000}"/>
    <cellStyle name="Normal 3 2 4 2 3 3" xfId="266" xr:uid="{00000000-0005-0000-0000-00006A000000}"/>
    <cellStyle name="Normal 3 2 4 2 4" xfId="74" xr:uid="{00000000-0005-0000-0000-00006B000000}"/>
    <cellStyle name="Normal 3 2 4 2 5" xfId="264" xr:uid="{00000000-0005-0000-0000-00006C000000}"/>
    <cellStyle name="Normal 3 2 4 3" xfId="75" xr:uid="{00000000-0005-0000-0000-00006D000000}"/>
    <cellStyle name="Normal 3 2 4 3 2" xfId="76" xr:uid="{00000000-0005-0000-0000-00006E000000}"/>
    <cellStyle name="Normal 3 2 4 3 3" xfId="267" xr:uid="{00000000-0005-0000-0000-00006F000000}"/>
    <cellStyle name="Normal 3 2 4 4" xfId="77" xr:uid="{00000000-0005-0000-0000-000070000000}"/>
    <cellStyle name="Normal 3 2 4 4 2" xfId="78" xr:uid="{00000000-0005-0000-0000-000071000000}"/>
    <cellStyle name="Normal 3 2 4 4 3" xfId="268" xr:uid="{00000000-0005-0000-0000-000072000000}"/>
    <cellStyle name="Normal 3 2 4 5" xfId="79" xr:uid="{00000000-0005-0000-0000-000073000000}"/>
    <cellStyle name="Normal 3 2 4 5 2" xfId="80" xr:uid="{00000000-0005-0000-0000-000074000000}"/>
    <cellStyle name="Normal 3 2 4 5 3" xfId="269" xr:uid="{00000000-0005-0000-0000-000075000000}"/>
    <cellStyle name="Normal 3 2 4 6" xfId="81" xr:uid="{00000000-0005-0000-0000-000076000000}"/>
    <cellStyle name="Normal 3 2 4 7" xfId="263" xr:uid="{00000000-0005-0000-0000-000077000000}"/>
    <cellStyle name="Normal 3 2 5" xfId="82" xr:uid="{00000000-0005-0000-0000-000078000000}"/>
    <cellStyle name="Normal 3 2 5 2" xfId="83" xr:uid="{00000000-0005-0000-0000-000079000000}"/>
    <cellStyle name="Normal 3 2 5 2 2" xfId="84" xr:uid="{00000000-0005-0000-0000-00007A000000}"/>
    <cellStyle name="Normal 3 2 5 2 2 2" xfId="85" xr:uid="{00000000-0005-0000-0000-00007B000000}"/>
    <cellStyle name="Normal 3 2 5 2 2 3" xfId="272" xr:uid="{00000000-0005-0000-0000-00007C000000}"/>
    <cellStyle name="Normal 3 2 5 2 3" xfId="86" xr:uid="{00000000-0005-0000-0000-00007D000000}"/>
    <cellStyle name="Normal 3 2 5 2 3 2" xfId="87" xr:uid="{00000000-0005-0000-0000-00007E000000}"/>
    <cellStyle name="Normal 3 2 5 2 3 3" xfId="273" xr:uid="{00000000-0005-0000-0000-00007F000000}"/>
    <cellStyle name="Normal 3 2 5 2 4" xfId="88" xr:uid="{00000000-0005-0000-0000-000080000000}"/>
    <cellStyle name="Normal 3 2 5 2 5" xfId="271" xr:uid="{00000000-0005-0000-0000-000081000000}"/>
    <cellStyle name="Normal 3 2 5 3" xfId="89" xr:uid="{00000000-0005-0000-0000-000082000000}"/>
    <cellStyle name="Normal 3 2 5 3 2" xfId="90" xr:uid="{00000000-0005-0000-0000-000083000000}"/>
    <cellStyle name="Normal 3 2 5 3 3" xfId="274" xr:uid="{00000000-0005-0000-0000-000084000000}"/>
    <cellStyle name="Normal 3 2 5 4" xfId="91" xr:uid="{00000000-0005-0000-0000-000085000000}"/>
    <cellStyle name="Normal 3 2 5 4 2" xfId="92" xr:uid="{00000000-0005-0000-0000-000086000000}"/>
    <cellStyle name="Normal 3 2 5 4 3" xfId="275" xr:uid="{00000000-0005-0000-0000-000087000000}"/>
    <cellStyle name="Normal 3 2 5 5" xfId="93" xr:uid="{00000000-0005-0000-0000-000088000000}"/>
    <cellStyle name="Normal 3 2 5 5 2" xfId="94" xr:uid="{00000000-0005-0000-0000-000089000000}"/>
    <cellStyle name="Normal 3 2 5 5 3" xfId="276" xr:uid="{00000000-0005-0000-0000-00008A000000}"/>
    <cellStyle name="Normal 3 2 5 6" xfId="95" xr:uid="{00000000-0005-0000-0000-00008B000000}"/>
    <cellStyle name="Normal 3 2 5 7" xfId="270" xr:uid="{00000000-0005-0000-0000-00008C000000}"/>
    <cellStyle name="Normal 3 2 6" xfId="96" xr:uid="{00000000-0005-0000-0000-00008D000000}"/>
    <cellStyle name="Normal 3 2 6 2" xfId="97" xr:uid="{00000000-0005-0000-0000-00008E000000}"/>
    <cellStyle name="Normal 3 2 6 2 2" xfId="98" xr:uid="{00000000-0005-0000-0000-00008F000000}"/>
    <cellStyle name="Normal 3 2 6 2 3" xfId="278" xr:uid="{00000000-0005-0000-0000-000090000000}"/>
    <cellStyle name="Normal 3 2 6 3" xfId="99" xr:uid="{00000000-0005-0000-0000-000091000000}"/>
    <cellStyle name="Normal 3 2 6 3 2" xfId="100" xr:uid="{00000000-0005-0000-0000-000092000000}"/>
    <cellStyle name="Normal 3 2 6 3 3" xfId="279" xr:uid="{00000000-0005-0000-0000-000093000000}"/>
    <cellStyle name="Normal 3 2 6 4" xfId="101" xr:uid="{00000000-0005-0000-0000-000094000000}"/>
    <cellStyle name="Normal 3 2 6 5" xfId="277" xr:uid="{00000000-0005-0000-0000-000095000000}"/>
    <cellStyle name="Normal 3 2 7" xfId="102" xr:uid="{00000000-0005-0000-0000-000096000000}"/>
    <cellStyle name="Normal 3 2 7 2" xfId="103" xr:uid="{00000000-0005-0000-0000-000097000000}"/>
    <cellStyle name="Normal 3 2 7 3" xfId="280" xr:uid="{00000000-0005-0000-0000-000098000000}"/>
    <cellStyle name="Normal 3 2 8" xfId="104" xr:uid="{00000000-0005-0000-0000-000099000000}"/>
    <cellStyle name="Normal 3 2 8 2" xfId="105" xr:uid="{00000000-0005-0000-0000-00009A000000}"/>
    <cellStyle name="Normal 3 2 8 3" xfId="281" xr:uid="{00000000-0005-0000-0000-00009B000000}"/>
    <cellStyle name="Normal 3 2 9" xfId="106" xr:uid="{00000000-0005-0000-0000-00009C000000}"/>
    <cellStyle name="Normal 3 2 9 2" xfId="107" xr:uid="{00000000-0005-0000-0000-00009D000000}"/>
    <cellStyle name="Normal 3 2 9 3" xfId="282" xr:uid="{00000000-0005-0000-0000-00009E000000}"/>
    <cellStyle name="Normal 3 3" xfId="108" xr:uid="{00000000-0005-0000-0000-00009F000000}"/>
    <cellStyle name="Normal 3 3 2" xfId="109" xr:uid="{00000000-0005-0000-0000-0000A0000000}"/>
    <cellStyle name="Normal 3 3 2 2" xfId="110" xr:uid="{00000000-0005-0000-0000-0000A1000000}"/>
    <cellStyle name="Normal 3 3 2 2 2" xfId="111" xr:uid="{00000000-0005-0000-0000-0000A2000000}"/>
    <cellStyle name="Normal 3 3 2 2 2 2" xfId="112" xr:uid="{00000000-0005-0000-0000-0000A3000000}"/>
    <cellStyle name="Normal 3 3 2 2 2 3" xfId="286" xr:uid="{00000000-0005-0000-0000-0000A4000000}"/>
    <cellStyle name="Normal 3 3 2 2 3" xfId="113" xr:uid="{00000000-0005-0000-0000-0000A5000000}"/>
    <cellStyle name="Normal 3 3 2 2 3 2" xfId="114" xr:uid="{00000000-0005-0000-0000-0000A6000000}"/>
    <cellStyle name="Normal 3 3 2 2 3 3" xfId="287" xr:uid="{00000000-0005-0000-0000-0000A7000000}"/>
    <cellStyle name="Normal 3 3 2 2 4" xfId="115" xr:uid="{00000000-0005-0000-0000-0000A8000000}"/>
    <cellStyle name="Normal 3 3 2 2 5" xfId="285" xr:uid="{00000000-0005-0000-0000-0000A9000000}"/>
    <cellStyle name="Normal 3 3 2 3" xfId="116" xr:uid="{00000000-0005-0000-0000-0000AA000000}"/>
    <cellStyle name="Normal 3 3 2 3 2" xfId="117" xr:uid="{00000000-0005-0000-0000-0000AB000000}"/>
    <cellStyle name="Normal 3 3 2 3 3" xfId="288" xr:uid="{00000000-0005-0000-0000-0000AC000000}"/>
    <cellStyle name="Normal 3 3 2 4" xfId="118" xr:uid="{00000000-0005-0000-0000-0000AD000000}"/>
    <cellStyle name="Normal 3 3 2 4 2" xfId="119" xr:uid="{00000000-0005-0000-0000-0000AE000000}"/>
    <cellStyle name="Normal 3 3 2 4 3" xfId="289" xr:uid="{00000000-0005-0000-0000-0000AF000000}"/>
    <cellStyle name="Normal 3 3 2 5" xfId="120" xr:uid="{00000000-0005-0000-0000-0000B0000000}"/>
    <cellStyle name="Normal 3 3 2 5 2" xfId="121" xr:uid="{00000000-0005-0000-0000-0000B1000000}"/>
    <cellStyle name="Normal 3 3 2 5 3" xfId="290" xr:uid="{00000000-0005-0000-0000-0000B2000000}"/>
    <cellStyle name="Normal 3 3 2 6" xfId="122" xr:uid="{00000000-0005-0000-0000-0000B3000000}"/>
    <cellStyle name="Normal 3 3 2 7" xfId="284" xr:uid="{00000000-0005-0000-0000-0000B4000000}"/>
    <cellStyle name="Normal 3 3 3" xfId="123" xr:uid="{00000000-0005-0000-0000-0000B5000000}"/>
    <cellStyle name="Normal 3 3 3 2" xfId="124" xr:uid="{00000000-0005-0000-0000-0000B6000000}"/>
    <cellStyle name="Normal 3 3 3 2 2" xfId="125" xr:uid="{00000000-0005-0000-0000-0000B7000000}"/>
    <cellStyle name="Normal 3 3 3 2 2 2" xfId="126" xr:uid="{00000000-0005-0000-0000-0000B8000000}"/>
    <cellStyle name="Normal 3 3 3 2 2 3" xfId="293" xr:uid="{00000000-0005-0000-0000-0000B9000000}"/>
    <cellStyle name="Normal 3 3 3 2 3" xfId="127" xr:uid="{00000000-0005-0000-0000-0000BA000000}"/>
    <cellStyle name="Normal 3 3 3 2 3 2" xfId="128" xr:uid="{00000000-0005-0000-0000-0000BB000000}"/>
    <cellStyle name="Normal 3 3 3 2 3 3" xfId="294" xr:uid="{00000000-0005-0000-0000-0000BC000000}"/>
    <cellStyle name="Normal 3 3 3 2 4" xfId="129" xr:uid="{00000000-0005-0000-0000-0000BD000000}"/>
    <cellStyle name="Normal 3 3 3 2 5" xfId="292" xr:uid="{00000000-0005-0000-0000-0000BE000000}"/>
    <cellStyle name="Normal 3 3 3 3" xfId="130" xr:uid="{00000000-0005-0000-0000-0000BF000000}"/>
    <cellStyle name="Normal 3 3 3 3 2" xfId="131" xr:uid="{00000000-0005-0000-0000-0000C0000000}"/>
    <cellStyle name="Normal 3 3 3 3 3" xfId="295" xr:uid="{00000000-0005-0000-0000-0000C1000000}"/>
    <cellStyle name="Normal 3 3 3 4" xfId="132" xr:uid="{00000000-0005-0000-0000-0000C2000000}"/>
    <cellStyle name="Normal 3 3 3 4 2" xfId="133" xr:uid="{00000000-0005-0000-0000-0000C3000000}"/>
    <cellStyle name="Normal 3 3 3 4 3" xfId="296" xr:uid="{00000000-0005-0000-0000-0000C4000000}"/>
    <cellStyle name="Normal 3 3 3 5" xfId="134" xr:uid="{00000000-0005-0000-0000-0000C5000000}"/>
    <cellStyle name="Normal 3 3 3 5 2" xfId="135" xr:uid="{00000000-0005-0000-0000-0000C6000000}"/>
    <cellStyle name="Normal 3 3 3 5 3" xfId="297" xr:uid="{00000000-0005-0000-0000-0000C7000000}"/>
    <cellStyle name="Normal 3 3 3 6" xfId="136" xr:uid="{00000000-0005-0000-0000-0000C8000000}"/>
    <cellStyle name="Normal 3 3 3 7" xfId="291" xr:uid="{00000000-0005-0000-0000-0000C9000000}"/>
    <cellStyle name="Normal 3 3 4" xfId="137" xr:uid="{00000000-0005-0000-0000-0000CA000000}"/>
    <cellStyle name="Normal 3 3 4 2" xfId="138" xr:uid="{00000000-0005-0000-0000-0000CB000000}"/>
    <cellStyle name="Normal 3 3 4 2 2" xfId="139" xr:uid="{00000000-0005-0000-0000-0000CC000000}"/>
    <cellStyle name="Normal 3 3 4 2 3" xfId="299" xr:uid="{00000000-0005-0000-0000-0000CD000000}"/>
    <cellStyle name="Normal 3 3 4 3" xfId="140" xr:uid="{00000000-0005-0000-0000-0000CE000000}"/>
    <cellStyle name="Normal 3 3 4 3 2" xfId="141" xr:uid="{00000000-0005-0000-0000-0000CF000000}"/>
    <cellStyle name="Normal 3 3 4 3 3" xfId="300" xr:uid="{00000000-0005-0000-0000-0000D0000000}"/>
    <cellStyle name="Normal 3 3 4 4" xfId="142" xr:uid="{00000000-0005-0000-0000-0000D1000000}"/>
    <cellStyle name="Normal 3 3 4 5" xfId="298" xr:uid="{00000000-0005-0000-0000-0000D2000000}"/>
    <cellStyle name="Normal 3 3 5" xfId="143" xr:uid="{00000000-0005-0000-0000-0000D3000000}"/>
    <cellStyle name="Normal 3 3 5 2" xfId="144" xr:uid="{00000000-0005-0000-0000-0000D4000000}"/>
    <cellStyle name="Normal 3 3 5 3" xfId="301" xr:uid="{00000000-0005-0000-0000-0000D5000000}"/>
    <cellStyle name="Normal 3 3 6" xfId="145" xr:uid="{00000000-0005-0000-0000-0000D6000000}"/>
    <cellStyle name="Normal 3 3 6 2" xfId="146" xr:uid="{00000000-0005-0000-0000-0000D7000000}"/>
    <cellStyle name="Normal 3 3 6 3" xfId="302" xr:uid="{00000000-0005-0000-0000-0000D8000000}"/>
    <cellStyle name="Normal 3 3 7" xfId="147" xr:uid="{00000000-0005-0000-0000-0000D9000000}"/>
    <cellStyle name="Normal 3 3 7 2" xfId="148" xr:uid="{00000000-0005-0000-0000-0000DA000000}"/>
    <cellStyle name="Normal 3 3 7 3" xfId="303" xr:uid="{00000000-0005-0000-0000-0000DB000000}"/>
    <cellStyle name="Normal 3 3 8" xfId="149" xr:uid="{00000000-0005-0000-0000-0000DC000000}"/>
    <cellStyle name="Normal 3 3 9" xfId="283" xr:uid="{00000000-0005-0000-0000-0000DD000000}"/>
    <cellStyle name="Normal 3 4" xfId="150" xr:uid="{00000000-0005-0000-0000-0000DE000000}"/>
    <cellStyle name="Normal 3 4 2" xfId="151" xr:uid="{00000000-0005-0000-0000-0000DF000000}"/>
    <cellStyle name="Normal 3 4 2 2" xfId="152" xr:uid="{00000000-0005-0000-0000-0000E0000000}"/>
    <cellStyle name="Normal 3 4 2 2 2" xfId="153" xr:uid="{00000000-0005-0000-0000-0000E1000000}"/>
    <cellStyle name="Normal 3 4 2 2 3" xfId="306" xr:uid="{00000000-0005-0000-0000-0000E2000000}"/>
    <cellStyle name="Normal 3 4 2 3" xfId="154" xr:uid="{00000000-0005-0000-0000-0000E3000000}"/>
    <cellStyle name="Normal 3 4 2 3 2" xfId="155" xr:uid="{00000000-0005-0000-0000-0000E4000000}"/>
    <cellStyle name="Normal 3 4 2 3 3" xfId="307" xr:uid="{00000000-0005-0000-0000-0000E5000000}"/>
    <cellStyle name="Normal 3 4 2 4" xfId="156" xr:uid="{00000000-0005-0000-0000-0000E6000000}"/>
    <cellStyle name="Normal 3 4 2 5" xfId="305" xr:uid="{00000000-0005-0000-0000-0000E7000000}"/>
    <cellStyle name="Normal 3 4 3" xfId="157" xr:uid="{00000000-0005-0000-0000-0000E8000000}"/>
    <cellStyle name="Normal 3 4 3 2" xfId="158" xr:uid="{00000000-0005-0000-0000-0000E9000000}"/>
    <cellStyle name="Normal 3 4 3 3" xfId="308" xr:uid="{00000000-0005-0000-0000-0000EA000000}"/>
    <cellStyle name="Normal 3 4 4" xfId="159" xr:uid="{00000000-0005-0000-0000-0000EB000000}"/>
    <cellStyle name="Normal 3 4 4 2" xfId="160" xr:uid="{00000000-0005-0000-0000-0000EC000000}"/>
    <cellStyle name="Normal 3 4 4 3" xfId="309" xr:uid="{00000000-0005-0000-0000-0000ED000000}"/>
    <cellStyle name="Normal 3 4 5" xfId="161" xr:uid="{00000000-0005-0000-0000-0000EE000000}"/>
    <cellStyle name="Normal 3 4 5 2" xfId="162" xr:uid="{00000000-0005-0000-0000-0000EF000000}"/>
    <cellStyle name="Normal 3 4 5 3" xfId="310" xr:uid="{00000000-0005-0000-0000-0000F0000000}"/>
    <cellStyle name="Normal 3 4 6" xfId="163" xr:uid="{00000000-0005-0000-0000-0000F1000000}"/>
    <cellStyle name="Normal 3 4 7" xfId="304" xr:uid="{00000000-0005-0000-0000-0000F2000000}"/>
    <cellStyle name="Normal 3 5" xfId="164" xr:uid="{00000000-0005-0000-0000-0000F3000000}"/>
    <cellStyle name="Normal 3 5 2" xfId="165" xr:uid="{00000000-0005-0000-0000-0000F4000000}"/>
    <cellStyle name="Normal 3 5 2 2" xfId="166" xr:uid="{00000000-0005-0000-0000-0000F5000000}"/>
    <cellStyle name="Normal 3 5 2 2 2" xfId="167" xr:uid="{00000000-0005-0000-0000-0000F6000000}"/>
    <cellStyle name="Normal 3 5 2 2 3" xfId="313" xr:uid="{00000000-0005-0000-0000-0000F7000000}"/>
    <cellStyle name="Normal 3 5 2 3" xfId="168" xr:uid="{00000000-0005-0000-0000-0000F8000000}"/>
    <cellStyle name="Normal 3 5 2 3 2" xfId="169" xr:uid="{00000000-0005-0000-0000-0000F9000000}"/>
    <cellStyle name="Normal 3 5 2 3 3" xfId="314" xr:uid="{00000000-0005-0000-0000-0000FA000000}"/>
    <cellStyle name="Normal 3 5 2 4" xfId="170" xr:uid="{00000000-0005-0000-0000-0000FB000000}"/>
    <cellStyle name="Normal 3 5 2 5" xfId="312" xr:uid="{00000000-0005-0000-0000-0000FC000000}"/>
    <cellStyle name="Normal 3 5 3" xfId="171" xr:uid="{00000000-0005-0000-0000-0000FD000000}"/>
    <cellStyle name="Normal 3 5 3 2" xfId="172" xr:uid="{00000000-0005-0000-0000-0000FE000000}"/>
    <cellStyle name="Normal 3 5 3 3" xfId="315" xr:uid="{00000000-0005-0000-0000-0000FF000000}"/>
    <cellStyle name="Normal 3 5 4" xfId="173" xr:uid="{00000000-0005-0000-0000-000000010000}"/>
    <cellStyle name="Normal 3 5 4 2" xfId="174" xr:uid="{00000000-0005-0000-0000-000001010000}"/>
    <cellStyle name="Normal 3 5 4 3" xfId="316" xr:uid="{00000000-0005-0000-0000-000002010000}"/>
    <cellStyle name="Normal 3 5 5" xfId="175" xr:uid="{00000000-0005-0000-0000-000003010000}"/>
    <cellStyle name="Normal 3 5 5 2" xfId="176" xr:uid="{00000000-0005-0000-0000-000004010000}"/>
    <cellStyle name="Normal 3 5 5 3" xfId="317" xr:uid="{00000000-0005-0000-0000-000005010000}"/>
    <cellStyle name="Normal 3 5 6" xfId="177" xr:uid="{00000000-0005-0000-0000-000006010000}"/>
    <cellStyle name="Normal 3 5 7" xfId="311" xr:uid="{00000000-0005-0000-0000-000007010000}"/>
    <cellStyle name="Normal 3 6" xfId="178" xr:uid="{00000000-0005-0000-0000-000008010000}"/>
    <cellStyle name="Normal 3 6 2" xfId="179" xr:uid="{00000000-0005-0000-0000-000009010000}"/>
    <cellStyle name="Normal 3 6 2 2" xfId="180" xr:uid="{00000000-0005-0000-0000-00000A010000}"/>
    <cellStyle name="Normal 3 6 2 2 2" xfId="181" xr:uid="{00000000-0005-0000-0000-00000B010000}"/>
    <cellStyle name="Normal 3 6 2 2 3" xfId="320" xr:uid="{00000000-0005-0000-0000-00000C010000}"/>
    <cellStyle name="Normal 3 6 2 3" xfId="182" xr:uid="{00000000-0005-0000-0000-00000D010000}"/>
    <cellStyle name="Normal 3 6 2 3 2" xfId="183" xr:uid="{00000000-0005-0000-0000-00000E010000}"/>
    <cellStyle name="Normal 3 6 2 3 3" xfId="321" xr:uid="{00000000-0005-0000-0000-00000F010000}"/>
    <cellStyle name="Normal 3 6 2 4" xfId="184" xr:uid="{00000000-0005-0000-0000-000010010000}"/>
    <cellStyle name="Normal 3 6 2 5" xfId="319" xr:uid="{00000000-0005-0000-0000-000011010000}"/>
    <cellStyle name="Normal 3 6 3" xfId="185" xr:uid="{00000000-0005-0000-0000-000012010000}"/>
    <cellStyle name="Normal 3 6 3 2" xfId="186" xr:uid="{00000000-0005-0000-0000-000013010000}"/>
    <cellStyle name="Normal 3 6 3 3" xfId="322" xr:uid="{00000000-0005-0000-0000-000014010000}"/>
    <cellStyle name="Normal 3 6 4" xfId="187" xr:uid="{00000000-0005-0000-0000-000015010000}"/>
    <cellStyle name="Normal 3 6 4 2" xfId="188" xr:uid="{00000000-0005-0000-0000-000016010000}"/>
    <cellStyle name="Normal 3 6 4 3" xfId="323" xr:uid="{00000000-0005-0000-0000-000017010000}"/>
    <cellStyle name="Normal 3 6 5" xfId="189" xr:uid="{00000000-0005-0000-0000-000018010000}"/>
    <cellStyle name="Normal 3 6 5 2" xfId="190" xr:uid="{00000000-0005-0000-0000-000019010000}"/>
    <cellStyle name="Normal 3 6 5 3" xfId="324" xr:uid="{00000000-0005-0000-0000-00001A010000}"/>
    <cellStyle name="Normal 3 6 6" xfId="191" xr:uid="{00000000-0005-0000-0000-00001B010000}"/>
    <cellStyle name="Normal 3 6 7" xfId="318" xr:uid="{00000000-0005-0000-0000-00001C010000}"/>
    <cellStyle name="Normal 3 7" xfId="192" xr:uid="{00000000-0005-0000-0000-00001D010000}"/>
    <cellStyle name="Normal 3 7 2" xfId="193" xr:uid="{00000000-0005-0000-0000-00001E010000}"/>
    <cellStyle name="Normal 3 7 2 2" xfId="194" xr:uid="{00000000-0005-0000-0000-00001F010000}"/>
    <cellStyle name="Normal 3 7 2 3" xfId="326" xr:uid="{00000000-0005-0000-0000-000020010000}"/>
    <cellStyle name="Normal 3 7 3" xfId="195" xr:uid="{00000000-0005-0000-0000-000021010000}"/>
    <cellStyle name="Normal 3 7 3 2" xfId="196" xr:uid="{00000000-0005-0000-0000-000022010000}"/>
    <cellStyle name="Normal 3 7 3 3" xfId="327" xr:uid="{00000000-0005-0000-0000-000023010000}"/>
    <cellStyle name="Normal 3 7 4" xfId="197" xr:uid="{00000000-0005-0000-0000-000024010000}"/>
    <cellStyle name="Normal 3 7 5" xfId="325" xr:uid="{00000000-0005-0000-0000-000025010000}"/>
    <cellStyle name="Normal 3 8" xfId="198" xr:uid="{00000000-0005-0000-0000-000026010000}"/>
    <cellStyle name="Normal 3 8 2" xfId="199" xr:uid="{00000000-0005-0000-0000-000027010000}"/>
    <cellStyle name="Normal 3 8 3" xfId="328" xr:uid="{00000000-0005-0000-0000-000028010000}"/>
    <cellStyle name="Normal 3 9" xfId="200" xr:uid="{00000000-0005-0000-0000-000029010000}"/>
    <cellStyle name="Normal 3 9 2" xfId="201" xr:uid="{00000000-0005-0000-0000-00002A010000}"/>
    <cellStyle name="Normal 3 9 3" xfId="329" xr:uid="{00000000-0005-0000-0000-00002B010000}"/>
    <cellStyle name="Normal 4" xfId="202" xr:uid="{00000000-0005-0000-0000-00002C010000}"/>
    <cellStyle name="Normal 4 2" xfId="203" xr:uid="{00000000-0005-0000-0000-00002D010000}"/>
    <cellStyle name="Normal 4 2 2" xfId="204" xr:uid="{00000000-0005-0000-0000-00002E010000}"/>
    <cellStyle name="Normal 4 2 2 2" xfId="205" xr:uid="{00000000-0005-0000-0000-00002F010000}"/>
    <cellStyle name="Normal 4 2 2 2 2" xfId="206" xr:uid="{00000000-0005-0000-0000-000030010000}"/>
    <cellStyle name="Normal 4 2 2 2 3" xfId="333" xr:uid="{00000000-0005-0000-0000-000031010000}"/>
    <cellStyle name="Normal 4 2 2 3" xfId="207" xr:uid="{00000000-0005-0000-0000-000032010000}"/>
    <cellStyle name="Normal 4 2 2 3 2" xfId="208" xr:uid="{00000000-0005-0000-0000-000033010000}"/>
    <cellStyle name="Normal 4 2 2 3 3" xfId="334" xr:uid="{00000000-0005-0000-0000-000034010000}"/>
    <cellStyle name="Normal 4 2 2 4" xfId="209" xr:uid="{00000000-0005-0000-0000-000035010000}"/>
    <cellStyle name="Normal 4 2 2 5" xfId="332" xr:uid="{00000000-0005-0000-0000-000036010000}"/>
    <cellStyle name="Normal 4 2 3" xfId="210" xr:uid="{00000000-0005-0000-0000-000037010000}"/>
    <cellStyle name="Normal 4 2 3 2" xfId="211" xr:uid="{00000000-0005-0000-0000-000038010000}"/>
    <cellStyle name="Normal 4 2 3 3" xfId="335" xr:uid="{00000000-0005-0000-0000-000039010000}"/>
    <cellStyle name="Normal 4 2 4" xfId="212" xr:uid="{00000000-0005-0000-0000-00003A010000}"/>
    <cellStyle name="Normal 4 2 4 2" xfId="213" xr:uid="{00000000-0005-0000-0000-00003B010000}"/>
    <cellStyle name="Normal 4 2 4 3" xfId="336" xr:uid="{00000000-0005-0000-0000-00003C010000}"/>
    <cellStyle name="Normal 4 2 5" xfId="214" xr:uid="{00000000-0005-0000-0000-00003D010000}"/>
    <cellStyle name="Normal 4 2 5 2" xfId="215" xr:uid="{00000000-0005-0000-0000-00003E010000}"/>
    <cellStyle name="Normal 4 2 5 3" xfId="337" xr:uid="{00000000-0005-0000-0000-00003F010000}"/>
    <cellStyle name="Normal 4 2 6" xfId="216" xr:uid="{00000000-0005-0000-0000-000040010000}"/>
    <cellStyle name="Normal 4 2 7" xfId="331" xr:uid="{00000000-0005-0000-0000-000041010000}"/>
    <cellStyle name="Normal 4 3" xfId="217" xr:uid="{00000000-0005-0000-0000-000042010000}"/>
    <cellStyle name="Normal 4 3 2" xfId="218" xr:uid="{00000000-0005-0000-0000-000043010000}"/>
    <cellStyle name="Normal 4 3 2 2" xfId="219" xr:uid="{00000000-0005-0000-0000-000044010000}"/>
    <cellStyle name="Normal 4 3 2 3" xfId="339" xr:uid="{00000000-0005-0000-0000-000045010000}"/>
    <cellStyle name="Normal 4 3 3" xfId="220" xr:uid="{00000000-0005-0000-0000-000046010000}"/>
    <cellStyle name="Normal 4 3 3 2" xfId="221" xr:uid="{00000000-0005-0000-0000-000047010000}"/>
    <cellStyle name="Normal 4 3 3 3" xfId="340" xr:uid="{00000000-0005-0000-0000-000048010000}"/>
    <cellStyle name="Normal 4 3 4" xfId="222" xr:uid="{00000000-0005-0000-0000-000049010000}"/>
    <cellStyle name="Normal 4 3 5" xfId="338" xr:uid="{00000000-0005-0000-0000-00004A010000}"/>
    <cellStyle name="Normal 4 4" xfId="223" xr:uid="{00000000-0005-0000-0000-00004B010000}"/>
    <cellStyle name="Normal 4 4 2" xfId="224" xr:uid="{00000000-0005-0000-0000-00004C010000}"/>
    <cellStyle name="Normal 4 4 3" xfId="341" xr:uid="{00000000-0005-0000-0000-00004D010000}"/>
    <cellStyle name="Normal 4 5" xfId="225" xr:uid="{00000000-0005-0000-0000-00004E010000}"/>
    <cellStyle name="Normal 4 5 2" xfId="226" xr:uid="{00000000-0005-0000-0000-00004F010000}"/>
    <cellStyle name="Normal 4 5 3" xfId="342" xr:uid="{00000000-0005-0000-0000-000050010000}"/>
    <cellStyle name="Normal 4 6" xfId="227" xr:uid="{00000000-0005-0000-0000-000051010000}"/>
    <cellStyle name="Normal 4 6 2" xfId="228" xr:uid="{00000000-0005-0000-0000-000052010000}"/>
    <cellStyle name="Normal 4 6 3" xfId="343" xr:uid="{00000000-0005-0000-0000-000053010000}"/>
    <cellStyle name="Normal 4 7" xfId="229" xr:uid="{00000000-0005-0000-0000-000054010000}"/>
    <cellStyle name="Normal 4 8" xfId="330" xr:uid="{00000000-0005-0000-0000-000055010000}"/>
    <cellStyle name="Normal 5" xfId="344" xr:uid="{DA8B8140-7C18-45C6-98A9-DA51E98922A0}"/>
    <cellStyle name="Normal_Netlist" xfId="230" xr:uid="{00000000-0005-0000-0000-000056010000}"/>
    <cellStyle name="Normal_Netlist 2" xfId="231" xr:uid="{00000000-0005-0000-0000-000057010000}"/>
  </cellStyles>
  <dxfs count="139">
    <dxf>
      <alignment horizontal="left" vertical="bottom" textRotation="0" wrapText="0" indent="0" justifyLastLine="0" shrinkToFit="0" readingOrder="0"/>
    </dxf>
    <dxf>
      <font>
        <color theme="0"/>
      </font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 val="0"/>
        <strike val="0"/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 val="0"/>
        <strike val="0"/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 val="0"/>
        <strike val="0"/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 val="0"/>
        <strike val="0"/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 val="0"/>
        <strike val="0"/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 val="0"/>
        <strike val="0"/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 val="0"/>
        <strike val="0"/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 val="0"/>
        <strike val="0"/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 val="0"/>
        <strike val="0"/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 val="0"/>
        <strike val="0"/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 val="0"/>
        <strike val="0"/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 val="0"/>
        <strike val="0"/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 val="0"/>
        <strike val="0"/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 val="0"/>
        <strike val="0"/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 tint="-4.9989318521683403E-2"/>
      </font>
      <fill>
        <patternFill patternType="gray0625">
          <fgColor theme="0" tint="-0.34998626667073579"/>
          <bgColor theme="0" tint="-4.9989318521683403E-2"/>
        </patternFill>
      </fill>
    </dxf>
    <dxf>
      <font>
        <color theme="0" tint="-4.9989318521683403E-2"/>
      </font>
      <fill>
        <patternFill patternType="gray0625">
          <fgColor theme="0" tint="-0.34998626667073579"/>
          <bgColor theme="0" tint="-4.9989318521683403E-2"/>
        </patternFill>
      </fill>
    </dxf>
    <dxf>
      <font>
        <color theme="0" tint="-4.9989318521683403E-2"/>
      </font>
      <fill>
        <patternFill patternType="gray0625">
          <fgColor theme="0" tint="-0.34998626667073579"/>
          <bgColor theme="0" tint="-4.9989318521683403E-2"/>
        </patternFill>
      </fill>
    </dxf>
    <dxf>
      <font>
        <color theme="0" tint="-4.9989318521683403E-2"/>
      </font>
      <fill>
        <patternFill patternType="gray0625">
          <fgColor theme="0" tint="-0.34998626667073579"/>
          <bgColor theme="0" tint="-4.9989318521683403E-2"/>
        </patternFill>
      </fill>
    </dxf>
    <dxf>
      <font>
        <color theme="0" tint="-4.9989318521683403E-2"/>
      </font>
      <fill>
        <patternFill patternType="gray0625">
          <fgColor theme="0" tint="-0.34998626667073579"/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vertical/>
        <horizontal/>
      </border>
    </dxf>
    <dxf>
      <font>
        <color theme="0" tint="-4.9989318521683403E-2"/>
      </font>
      <fill>
        <patternFill patternType="gray0625">
          <fgColor theme="0" tint="-0.34998626667073579"/>
          <bgColor theme="0" tint="-4.9989318521683403E-2"/>
        </patternFill>
      </fill>
    </dxf>
    <dxf>
      <font>
        <strike/>
        <color rgb="FFFF0000"/>
      </font>
    </dxf>
    <dxf>
      <font>
        <color theme="0" tint="-4.9989318521683403E-2"/>
      </font>
      <fill>
        <patternFill patternType="gray0625">
          <fgColor theme="0" tint="-0.34998626667073579"/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</dxfs>
  <tableStyles count="0" defaultTableStyle="TableStyleMedium9" defaultPivotStyle="PivotStyleLight16"/>
  <colors>
    <mruColors>
      <color rgb="FF0000FF"/>
      <color rgb="FFCCFFCC"/>
      <color rgb="FF00FF00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2268615170494086E-2"/>
          <c:y val="2.2456140350877191E-2"/>
          <c:w val="0.95824634655532359"/>
          <c:h val="0.95508771929824565"/>
        </c:manualLayout>
      </c:layout>
      <c:scatterChart>
        <c:scatterStyle val="lineMarker"/>
        <c:varyColors val="0"/>
        <c:ser>
          <c:idx val="2"/>
          <c:order val="0"/>
          <c:tx>
            <c:v>DC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[0]!X_DC</c:f>
              <c:numCache>
                <c:formatCode>General</c:formatCode>
                <c:ptCount val="1"/>
              </c:numCache>
            </c:numRef>
          </c:xVal>
          <c:yVal>
            <c:numRef>
              <c:f>[0]!Y_DC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393-4E23-A71E-CA3114749D47}"/>
            </c:ext>
          </c:extLst>
        </c:ser>
        <c:ser>
          <c:idx val="1"/>
          <c:order val="1"/>
          <c:tx>
            <c:v>GND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[0]!X_GND</c:f>
              <c:numCache>
                <c:formatCode>General</c:formatCode>
                <c:ptCount val="1"/>
              </c:numCache>
            </c:numRef>
          </c:xVal>
          <c:yVal>
            <c:numRef>
              <c:f>[0]!Y_GND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93-4E23-A71E-CA3114749D47}"/>
            </c:ext>
          </c:extLst>
        </c:ser>
        <c:ser>
          <c:idx val="4"/>
          <c:order val="2"/>
          <c:tx>
            <c:v>P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[0]!X_P</c:f>
              <c:numCache>
                <c:formatCode>General</c:formatCode>
                <c:ptCount val="1"/>
              </c:numCache>
            </c:numRef>
          </c:xVal>
          <c:yVal>
            <c:numRef>
              <c:f>[0]!Y_P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393-4E23-A71E-CA3114749D47}"/>
            </c:ext>
          </c:extLst>
        </c:ser>
        <c:ser>
          <c:idx val="5"/>
          <c:order val="3"/>
          <c:tx>
            <c:v>RF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rgbClr val="FFFF0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[0]!X_RF</c:f>
              <c:numCache>
                <c:formatCode>General</c:formatCode>
                <c:ptCount val="1"/>
              </c:numCache>
            </c:numRef>
          </c:xVal>
          <c:yVal>
            <c:numRef>
              <c:f>[0]!Y_RF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393-4E23-A71E-CA3114749D47}"/>
            </c:ext>
          </c:extLst>
        </c:ser>
        <c:ser>
          <c:idx val="6"/>
          <c:order val="4"/>
          <c:tx>
            <c:v>RFGnd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rgbClr val="00FF0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[0]!X_RFGnD</c:f>
              <c:numCache>
                <c:formatCode>General</c:formatCode>
                <c:ptCount val="1"/>
              </c:numCache>
            </c:numRef>
          </c:xVal>
          <c:yVal>
            <c:numRef>
              <c:f>[0]!Y_RFGnd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393-4E23-A71E-CA3114749D47}"/>
            </c:ext>
          </c:extLst>
        </c:ser>
        <c:ser>
          <c:idx val="8"/>
          <c:order val="5"/>
          <c:tx>
            <c:v>X</c:v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[0]!X_X</c:f>
              <c:numCache>
                <c:formatCode>General</c:formatCode>
                <c:ptCount val="1"/>
              </c:numCache>
            </c:numRef>
          </c:xVal>
          <c:yVal>
            <c:numRef>
              <c:f>[0]!Y_X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393-4E23-A71E-CA3114749D47}"/>
            </c:ext>
          </c:extLst>
        </c:ser>
        <c:ser>
          <c:idx val="0"/>
          <c:order val="6"/>
          <c:tx>
            <c:v>scale</c:v>
          </c:tx>
          <c:spPr>
            <a:ln w="28575">
              <a:noFill/>
            </a:ln>
          </c:spPr>
          <c:marker>
            <c:symbol val="none"/>
          </c:marker>
          <c:xVal>
            <c:numRef>
              <c:f>Chart!$H$7:$H$8</c:f>
              <c:numCache>
                <c:formatCode>0.0</c:formatCode>
                <c:ptCount val="2"/>
                <c:pt idx="0">
                  <c:v>-100</c:v>
                </c:pt>
                <c:pt idx="1">
                  <c:v>100</c:v>
                </c:pt>
              </c:numCache>
            </c:numRef>
          </c:xVal>
          <c:yVal>
            <c:numRef>
              <c:f>Chart!$I$7:$I$8</c:f>
              <c:numCache>
                <c:formatCode>0.0</c:formatCode>
                <c:ptCount val="2"/>
                <c:pt idx="0">
                  <c:v>-100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393-4E23-A71E-CA3114749D47}"/>
            </c:ext>
          </c:extLst>
        </c:ser>
        <c:ser>
          <c:idx val="7"/>
          <c:order val="7"/>
          <c:tx>
            <c:v>North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Chart!$R$2:$R$95</c:f>
              <c:numCache>
                <c:formatCode>0</c:formatCode>
                <c:ptCount val="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 formatCode="General">
                  <c:v>0</c:v>
                </c:pt>
              </c:numCache>
            </c:numRef>
          </c:xVal>
          <c:yVal>
            <c:numRef>
              <c:f>Chart!$S$2:$S$95</c:f>
              <c:numCache>
                <c:formatCode>0</c:formatCode>
                <c:ptCount val="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393-4E23-A71E-CA3114749D47}"/>
            </c:ext>
          </c:extLst>
        </c:ser>
        <c:ser>
          <c:idx val="3"/>
          <c:order val="8"/>
          <c:tx>
            <c:v>South</c:v>
          </c:tx>
          <c:spPr>
            <a:ln w="28575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Chart!$AB$2:$AB$95</c:f>
              <c:numCache>
                <c:formatCode>0</c:formatCode>
                <c:ptCount val="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 formatCode="General">
                  <c:v>0</c:v>
                </c:pt>
              </c:numCache>
            </c:numRef>
          </c:xVal>
          <c:yVal>
            <c:numRef>
              <c:f>Chart!$AC$2:$AC$95</c:f>
              <c:numCache>
                <c:formatCode>0</c:formatCode>
                <c:ptCount val="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393-4E23-A71E-CA3114749D47}"/>
            </c:ext>
          </c:extLst>
        </c:ser>
        <c:ser>
          <c:idx val="9"/>
          <c:order val="9"/>
          <c:tx>
            <c:v>West</c:v>
          </c:tx>
          <c:spPr>
            <a:ln w="28575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Chart!$AV$2:$AV$95</c:f>
              <c:numCache>
                <c:formatCode>0</c:formatCode>
                <c:ptCount val="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 formatCode="General">
                  <c:v>0</c:v>
                </c:pt>
              </c:numCache>
            </c:numRef>
          </c:xVal>
          <c:yVal>
            <c:numRef>
              <c:f>Chart!$AW$2:$AW$95</c:f>
              <c:numCache>
                <c:formatCode>0</c:formatCode>
                <c:ptCount val="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393-4E23-A71E-CA3114749D47}"/>
            </c:ext>
          </c:extLst>
        </c:ser>
        <c:ser>
          <c:idx val="10"/>
          <c:order val="10"/>
          <c:tx>
            <c:v>East</c:v>
          </c:tx>
          <c:spPr>
            <a:ln w="28575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Chart!$AL$2:$AL$95</c:f>
              <c:numCache>
                <c:formatCode>0</c:formatCode>
                <c:ptCount val="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 formatCode="General">
                  <c:v>0</c:v>
                </c:pt>
              </c:numCache>
            </c:numRef>
          </c:xVal>
          <c:yVal>
            <c:numRef>
              <c:f>Chart!$AM$2:$AM$95</c:f>
              <c:numCache>
                <c:formatCode>0</c:formatCode>
                <c:ptCount val="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393-4E23-A71E-CA3114749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2411664"/>
        <c:axId val="242412048"/>
      </c:scatterChart>
      <c:valAx>
        <c:axId val="242411664"/>
        <c:scaling>
          <c:orientation val="minMax"/>
        </c:scaling>
        <c:delete val="1"/>
        <c:axPos val="b"/>
        <c:numFmt formatCode="0" sourceLinked="0"/>
        <c:majorTickMark val="out"/>
        <c:minorTickMark val="none"/>
        <c:tickLblPos val="nextTo"/>
        <c:crossAx val="242412048"/>
        <c:crosses val="autoZero"/>
        <c:crossBetween val="midCat"/>
        <c:majorUnit val="100"/>
      </c:valAx>
      <c:valAx>
        <c:axId val="242412048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242411664"/>
        <c:crosses val="autoZero"/>
        <c:crossBetween val="midCat"/>
        <c:majorUnit val="100"/>
      </c:valAx>
      <c:spPr>
        <a:solidFill>
          <a:schemeClr val="bg1">
            <a:lumMod val="85000"/>
            <a:alpha val="60000"/>
          </a:schemeClr>
        </a:solidFill>
        <a:ln w="25400">
          <a:noFill/>
        </a:ln>
        <a:effectLst/>
        <a:scene3d>
          <a:camera prst="orthographicFront"/>
          <a:lightRig rig="threePt" dir="t"/>
        </a:scene3d>
        <a:sp3d>
          <a:bevelT prst="relaxedInset"/>
        </a:sp3d>
      </c:spPr>
    </c:plotArea>
    <c:plotVisOnly val="0"/>
    <c:dispBlanksAs val="gap"/>
    <c:showDLblsOverMax val="0"/>
  </c:chart>
  <c:spPr>
    <a:noFill/>
    <a:ln w="3175">
      <a:noFill/>
      <a:prstDash val="solid"/>
    </a:ln>
    <a:effectLst/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Probe "As Built" View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2.2268615170494086E-2"/>
          <c:y val="2.2456140350877191E-2"/>
          <c:w val="0.95824634655532359"/>
          <c:h val="0.95508771929824565"/>
        </c:manualLayout>
      </c:layout>
      <c:scatterChart>
        <c:scatterStyle val="lineMarker"/>
        <c:varyColors val="0"/>
        <c:ser>
          <c:idx val="0"/>
          <c:order val="0"/>
          <c:tx>
            <c:v>scale</c:v>
          </c:tx>
          <c:spPr>
            <a:ln w="28575">
              <a:noFill/>
            </a:ln>
          </c:spPr>
          <c:marker>
            <c:symbol val="none"/>
          </c:marker>
          <c:xVal>
            <c:numRef>
              <c:f>Build!$BK$13:$BK$14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Build!$BL$13:$BL$14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8D-47BF-9D25-471BEEA153BB}"/>
            </c:ext>
          </c:extLst>
        </c:ser>
        <c:ser>
          <c:idx val="7"/>
          <c:order val="1"/>
          <c:tx>
            <c:v>Probe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Build!$CI$2:$CI$95</c:f>
              <c:numCache>
                <c:formatCode>0</c:formatCode>
                <c:ptCount val="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xVal>
          <c:yVal>
            <c:numRef>
              <c:f>Build!$CJ$2:$CJ$95</c:f>
              <c:numCache>
                <c:formatCode>0</c:formatCode>
                <c:ptCount val="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8D-47BF-9D25-471BEEA15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482928"/>
        <c:axId val="242387784"/>
      </c:scatterChart>
      <c:valAx>
        <c:axId val="184482928"/>
        <c:scaling>
          <c:orientation val="minMax"/>
        </c:scaling>
        <c:delete val="1"/>
        <c:axPos val="b"/>
        <c:numFmt formatCode="0" sourceLinked="0"/>
        <c:majorTickMark val="out"/>
        <c:minorTickMark val="none"/>
        <c:tickLblPos val="nextTo"/>
        <c:crossAx val="242387784"/>
        <c:crosses val="autoZero"/>
        <c:crossBetween val="midCat"/>
        <c:majorUnit val="100"/>
      </c:valAx>
      <c:valAx>
        <c:axId val="242387784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184482928"/>
        <c:crosses val="autoZero"/>
        <c:crossBetween val="midCat"/>
        <c:majorUnit val="100"/>
      </c:valAx>
      <c:spPr>
        <a:solidFill>
          <a:schemeClr val="bg1">
            <a:lumMod val="85000"/>
            <a:alpha val="60000"/>
          </a:schemeClr>
        </a:solidFill>
        <a:ln w="25400">
          <a:noFill/>
        </a:ln>
        <a:effectLst/>
        <a:scene3d>
          <a:camera prst="orthographicFront"/>
          <a:lightRig rig="threePt" dir="t"/>
        </a:scene3d>
        <a:sp3d>
          <a:bevelT prst="relaxedInset"/>
        </a:sp3d>
      </c:spPr>
    </c:plotArea>
    <c:plotVisOnly val="0"/>
    <c:dispBlanksAs val="gap"/>
    <c:showDLblsOverMax val="0"/>
  </c:chart>
  <c:spPr>
    <a:noFill/>
    <a:ln w="3175">
      <a:noFill/>
      <a:prstDash val="solid"/>
    </a:ln>
    <a:effectLst/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chart" Target="../charts/chart1.xml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2" Type="http://schemas.openxmlformats.org/officeDocument/2006/relationships/image" Target="../media/image10.png"/><Relationship Id="rId1" Type="http://schemas.openxmlformats.org/officeDocument/2006/relationships/image" Target="../media/image9.jpe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</xdr:colOff>
      <xdr:row>0</xdr:row>
      <xdr:rowOff>28575</xdr:rowOff>
    </xdr:from>
    <xdr:to>
      <xdr:col>8</xdr:col>
      <xdr:colOff>173605</xdr:colOff>
      <xdr:row>3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675" y="28575"/>
          <a:ext cx="2291330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142753</xdr:colOff>
      <xdr:row>13</xdr:row>
      <xdr:rowOff>47625</xdr:rowOff>
    </xdr:from>
    <xdr:to>
      <xdr:col>24</xdr:col>
      <xdr:colOff>12717</xdr:colOff>
      <xdr:row>38</xdr:row>
      <xdr:rowOff>62230</xdr:rowOff>
    </xdr:to>
    <xdr:graphicFrame macro="">
      <xdr:nvGraphicFramePr>
        <xdr:cNvPr id="4" name="Chart 48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27</xdr:col>
      <xdr:colOff>502505</xdr:colOff>
      <xdr:row>22</xdr:row>
      <xdr:rowOff>123305</xdr:rowOff>
    </xdr:from>
    <xdr:to>
      <xdr:col>32</xdr:col>
      <xdr:colOff>199169</xdr:colOff>
      <xdr:row>33</xdr:row>
      <xdr:rowOff>109641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8506" y="3676863"/>
          <a:ext cx="1579684" cy="175945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409575</xdr:colOff>
          <xdr:row>8</xdr:row>
          <xdr:rowOff>9525</xdr:rowOff>
        </xdr:from>
        <xdr:to>
          <xdr:col>32</xdr:col>
          <xdr:colOff>438150</xdr:colOff>
          <xdr:row>10</xdr:row>
          <xdr:rowOff>28575</xdr:rowOff>
        </xdr:to>
        <xdr:sp macro="" textlink="">
          <xdr:nvSpPr>
            <xdr:cNvPr id="3177" name="Generate_XY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1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absolute">
    <xdr:from>
      <xdr:col>24</xdr:col>
      <xdr:colOff>69422</xdr:colOff>
      <xdr:row>19</xdr:row>
      <xdr:rowOff>114300</xdr:rowOff>
    </xdr:from>
    <xdr:to>
      <xdr:col>27</xdr:col>
      <xdr:colOff>281625</xdr:colOff>
      <xdr:row>31</xdr:row>
      <xdr:rowOff>95010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411325" y="3184281"/>
          <a:ext cx="766301" cy="1915017"/>
        </a:xfrm>
        <a:prstGeom prst="rect">
          <a:avLst/>
        </a:prstGeom>
      </xdr:spPr>
    </xdr:pic>
    <xdr:clientData/>
  </xdr:twoCellAnchor>
  <xdr:twoCellAnchor>
    <xdr:from>
      <xdr:col>8</xdr:col>
      <xdr:colOff>17859</xdr:colOff>
      <xdr:row>11</xdr:row>
      <xdr:rowOff>125016</xdr:rowOff>
    </xdr:from>
    <xdr:to>
      <xdr:col>13</xdr:col>
      <xdr:colOff>5953</xdr:colOff>
      <xdr:row>13</xdr:row>
      <xdr:rowOff>2</xdr:rowOff>
    </xdr:to>
    <xdr:sp macro="" textlink="">
      <xdr:nvSpPr>
        <xdr:cNvPr id="28" name="Left Brac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 rot="5400000">
          <a:off x="6155530" y="29767"/>
          <a:ext cx="196455" cy="3923109"/>
        </a:xfrm>
        <a:prstGeom prst="leftBrace">
          <a:avLst>
            <a:gd name="adj1" fmla="val 8333"/>
            <a:gd name="adj2" fmla="val 50152"/>
          </a:avLst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10</xdr:col>
      <xdr:colOff>48325</xdr:colOff>
      <xdr:row>2</xdr:row>
      <xdr:rowOff>6662</xdr:rowOff>
    </xdr:from>
    <xdr:to>
      <xdr:col>13</xdr:col>
      <xdr:colOff>1081726</xdr:colOff>
      <xdr:row>11</xdr:row>
      <xdr:rowOff>5189</xdr:rowOff>
    </xdr:to>
    <xdr:pic>
      <xdr:nvPicPr>
        <xdr:cNvPr id="3189" name="Picture 3188">
          <a:extLst>
            <a:ext uri="{FF2B5EF4-FFF2-40B4-BE49-F238E27FC236}">
              <a16:creationId xmlns:a16="http://schemas.microsoft.com/office/drawing/2014/main" id="{00000000-0008-0000-0100-00007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715825" y="329047"/>
          <a:ext cx="2572055" cy="144046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>
    <xdr:from>
      <xdr:col>9</xdr:col>
      <xdr:colOff>321972</xdr:colOff>
      <xdr:row>6</xdr:row>
      <xdr:rowOff>83177</xdr:rowOff>
    </xdr:from>
    <xdr:to>
      <xdr:col>10</xdr:col>
      <xdr:colOff>34953</xdr:colOff>
      <xdr:row>6</xdr:row>
      <xdr:rowOff>83563</xdr:rowOff>
    </xdr:to>
    <xdr:cxnSp macro="">
      <xdr:nvCxnSpPr>
        <xdr:cNvPr id="42" name="Straight Arrow Connector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/>
      </xdr:nvCxnSpPr>
      <xdr:spPr>
        <a:xfrm>
          <a:off x="6498465" y="1049092"/>
          <a:ext cx="228136" cy="386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93907</xdr:colOff>
      <xdr:row>6</xdr:row>
      <xdr:rowOff>83177</xdr:rowOff>
    </xdr:from>
    <xdr:to>
      <xdr:col>10</xdr:col>
      <xdr:colOff>45609</xdr:colOff>
      <xdr:row>17</xdr:row>
      <xdr:rowOff>93908</xdr:rowOff>
    </xdr:to>
    <xdr:sp macro="" textlink="">
      <xdr:nvSpPr>
        <xdr:cNvPr id="53" name="Arc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/>
      </xdr:nvSpPr>
      <xdr:spPr>
        <a:xfrm flipH="1">
          <a:off x="6270400" y="1049092"/>
          <a:ext cx="466857" cy="1792309"/>
        </a:xfrm>
        <a:prstGeom prst="arc">
          <a:avLst>
            <a:gd name="adj1" fmla="val 16200000"/>
            <a:gd name="adj2" fmla="val 394915"/>
          </a:avLst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28576</xdr:colOff>
          <xdr:row>1</xdr:row>
          <xdr:rowOff>9525</xdr:rowOff>
        </xdr:from>
        <xdr:to>
          <xdr:col>8</xdr:col>
          <xdr:colOff>19050</xdr:colOff>
          <xdr:row>11</xdr:row>
          <xdr:rowOff>10566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Picture" spid="_x0000_s3532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42901" y="219075"/>
              <a:ext cx="1724024" cy="1629816"/>
            </a:xfrm>
            <a:prstGeom prst="rect">
              <a:avLst/>
            </a:prstGeom>
            <a:effectLst>
              <a:softEdge rad="31750"/>
            </a:effectLst>
          </xdr:spPr>
        </xdr:pic>
        <xdr:clientData/>
      </xdr:twoCellAnchor>
    </mc:Choice>
    <mc:Fallback/>
  </mc:AlternateContent>
  <xdr:twoCellAnchor editAs="absolute">
    <xdr:from>
      <xdr:col>8</xdr:col>
      <xdr:colOff>228602</xdr:colOff>
      <xdr:row>2</xdr:row>
      <xdr:rowOff>9293</xdr:rowOff>
    </xdr:from>
    <xdr:to>
      <xdr:col>20</xdr:col>
      <xdr:colOff>2</xdr:colOff>
      <xdr:row>10</xdr:row>
      <xdr:rowOff>85493</xdr:rowOff>
    </xdr:to>
    <xdr:graphicFrame macro="">
      <xdr:nvGraphicFramePr>
        <xdr:cNvPr id="4" name="Chart 4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78443</xdr:colOff>
      <xdr:row>2</xdr:row>
      <xdr:rowOff>33618</xdr:rowOff>
    </xdr:from>
    <xdr:to>
      <xdr:col>23</xdr:col>
      <xdr:colOff>1770531</xdr:colOff>
      <xdr:row>2</xdr:row>
      <xdr:rowOff>1913438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20767" y="347383"/>
          <a:ext cx="1692088" cy="1879820"/>
        </a:xfrm>
        <a:prstGeom prst="rect">
          <a:avLst/>
        </a:prstGeom>
      </xdr:spPr>
    </xdr:pic>
    <xdr:clientData/>
  </xdr:twoCellAnchor>
  <xdr:twoCellAnchor editAs="oneCell">
    <xdr:from>
      <xdr:col>12</xdr:col>
      <xdr:colOff>54427</xdr:colOff>
      <xdr:row>2</xdr:row>
      <xdr:rowOff>149678</xdr:rowOff>
    </xdr:from>
    <xdr:to>
      <xdr:col>13</xdr:col>
      <xdr:colOff>56389</xdr:colOff>
      <xdr:row>3</xdr:row>
      <xdr:rowOff>80281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8150100">
          <a:off x="19077213" y="476249"/>
          <a:ext cx="2056640" cy="1876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68887</xdr:colOff>
      <xdr:row>2</xdr:row>
      <xdr:rowOff>312115</xdr:rowOff>
    </xdr:from>
    <xdr:to>
      <xdr:col>8</xdr:col>
      <xdr:colOff>2043284</xdr:colOff>
      <xdr:row>5</xdr:row>
      <xdr:rowOff>43035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8088934">
          <a:off x="10858500" y="653144"/>
          <a:ext cx="2003313" cy="19743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47202</xdr:colOff>
      <xdr:row>2</xdr:row>
      <xdr:rowOff>429050</xdr:rowOff>
    </xdr:from>
    <xdr:to>
      <xdr:col>6</xdr:col>
      <xdr:colOff>2011562</xdr:colOff>
      <xdr:row>5</xdr:row>
      <xdr:rowOff>52132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7987709">
          <a:off x="6776358" y="721179"/>
          <a:ext cx="1895475" cy="1964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27214</xdr:colOff>
      <xdr:row>2</xdr:row>
      <xdr:rowOff>326573</xdr:rowOff>
    </xdr:from>
    <xdr:to>
      <xdr:col>8</xdr:col>
      <xdr:colOff>8134</xdr:colOff>
      <xdr:row>5</xdr:row>
      <xdr:rowOff>9527</xdr:rowOff>
    </xdr:to>
    <xdr:pic>
      <xdr:nvPicPr>
        <xdr:cNvPr id="21" name="Picture 6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8291464">
          <a:off x="8776607" y="653144"/>
          <a:ext cx="2035598" cy="1955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13607</xdr:colOff>
      <xdr:row>2</xdr:row>
      <xdr:rowOff>204106</xdr:rowOff>
    </xdr:from>
    <xdr:to>
      <xdr:col>11</xdr:col>
      <xdr:colOff>85670</xdr:colOff>
      <xdr:row>3</xdr:row>
      <xdr:rowOff>106134</xdr:rowOff>
    </xdr:to>
    <xdr:pic>
      <xdr:nvPicPr>
        <xdr:cNvPr id="22" name="Picture 5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8777703">
          <a:off x="14927036" y="530677"/>
          <a:ext cx="2126741" cy="1847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40820</xdr:colOff>
      <xdr:row>2</xdr:row>
      <xdr:rowOff>190501</xdr:rowOff>
    </xdr:from>
    <xdr:to>
      <xdr:col>11</xdr:col>
      <xdr:colOff>2038941</xdr:colOff>
      <xdr:row>4</xdr:row>
      <xdr:rowOff>36740</xdr:rowOff>
    </xdr:to>
    <xdr:pic>
      <xdr:nvPicPr>
        <xdr:cNvPr id="23" name="Picture 35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8395410">
          <a:off x="17008927" y="517072"/>
          <a:ext cx="1998121" cy="1955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13608</xdr:colOff>
      <xdr:row>2</xdr:row>
      <xdr:rowOff>258537</xdr:rowOff>
    </xdr:from>
    <xdr:to>
      <xdr:col>10</xdr:col>
      <xdr:colOff>70872</xdr:colOff>
      <xdr:row>4</xdr:row>
      <xdr:rowOff>35379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8898729">
          <a:off x="12872358" y="585108"/>
          <a:ext cx="2111943" cy="1885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2019996</xdr:colOff>
      <xdr:row>3</xdr:row>
      <xdr:rowOff>28575</xdr:rowOff>
    </xdr:to>
    <xdr:pic>
      <xdr:nvPicPr>
        <xdr:cNvPr id="25" name="Picture 1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222325" y="323850"/>
          <a:ext cx="2019996" cy="1971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2029892</xdr:colOff>
      <xdr:row>2</xdr:row>
      <xdr:rowOff>1924050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270200" y="323850"/>
          <a:ext cx="2029892" cy="1924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19</xdr:col>
      <xdr:colOff>1762809</xdr:colOff>
      <xdr:row>3</xdr:row>
      <xdr:rowOff>19050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318075" y="323850"/>
          <a:ext cx="1762809" cy="1962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20</xdr:col>
      <xdr:colOff>0</xdr:colOff>
      <xdr:row>2</xdr:row>
      <xdr:rowOff>0</xdr:rowOff>
    </xdr:from>
    <xdr:to>
      <xdr:col>20</xdr:col>
      <xdr:colOff>1733550</xdr:colOff>
      <xdr:row>2</xdr:row>
      <xdr:rowOff>1917045</xdr:rowOff>
    </xdr:to>
    <xdr:pic>
      <xdr:nvPicPr>
        <xdr:cNvPr id="29" name="Pictur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2365950" y="323850"/>
          <a:ext cx="1733550" cy="19170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21</xdr:col>
      <xdr:colOff>0</xdr:colOff>
      <xdr:row>2</xdr:row>
      <xdr:rowOff>1</xdr:rowOff>
    </xdr:from>
    <xdr:to>
      <xdr:col>21</xdr:col>
      <xdr:colOff>1722166</xdr:colOff>
      <xdr:row>3</xdr:row>
      <xdr:rowOff>1</xdr:rowOff>
    </xdr:to>
    <xdr:pic>
      <xdr:nvPicPr>
        <xdr:cNvPr id="30" name="Picture 8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4413825" y="323851"/>
          <a:ext cx="1722166" cy="1943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22</xdr:col>
      <xdr:colOff>0</xdr:colOff>
      <xdr:row>2</xdr:row>
      <xdr:rowOff>1</xdr:rowOff>
    </xdr:from>
    <xdr:to>
      <xdr:col>22</xdr:col>
      <xdr:colOff>1953145</xdr:colOff>
      <xdr:row>3</xdr:row>
      <xdr:rowOff>1</xdr:rowOff>
    </xdr:to>
    <xdr:pic>
      <xdr:nvPicPr>
        <xdr:cNvPr id="31" name="Picture 1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461700" y="323851"/>
          <a:ext cx="1953145" cy="1943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27213</xdr:colOff>
      <xdr:row>2</xdr:row>
      <xdr:rowOff>95251</xdr:rowOff>
    </xdr:from>
    <xdr:to>
      <xdr:col>13</xdr:col>
      <xdr:colOff>2013856</xdr:colOff>
      <xdr:row>2</xdr:row>
      <xdr:rowOff>1925739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104677" y="421822"/>
          <a:ext cx="1986643" cy="183048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2E5C335-5FB3-48A1-B453-17C3F882B35F}" name="Table1" displayName="Table1" ref="A2:E44" totalsRowShown="0">
  <tableColumns count="5">
    <tableColumn id="1" xr3:uid="{E27E8DDD-279D-43FC-8407-0FD2FFEF8B24}" name="Revision #"/>
    <tableColumn id="2" xr3:uid="{63B86CAC-B17F-4F77-BD5A-5F6A8396543D}" name="PCO #"/>
    <tableColumn id="3" xr3:uid="{3EBB357A-673B-40BA-9F01-08E675F2DE3A}" name="Description"/>
    <tableColumn id="4" xr3:uid="{478DE914-4F33-4B66-B4D6-7D1B918E7B08}" name="Originator"/>
    <tableColumn id="5" xr3:uid="{8BAE250C-BEC4-4209-A38A-B8C716B9B09F}" name="Rev Date" dataDxfId="0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BZ80"/>
  <sheetViews>
    <sheetView showGridLines="0" tabSelected="1" zoomScaleNormal="100" workbookViewId="0">
      <selection activeCell="R29" sqref="R29"/>
    </sheetView>
  </sheetViews>
  <sheetFormatPr defaultRowHeight="12.75"/>
  <cols>
    <col min="1" max="9" width="4.42578125" customWidth="1"/>
    <col min="10" max="10" width="6.5703125" customWidth="1"/>
    <col min="11" max="26" width="4.42578125" customWidth="1"/>
    <col min="52" max="52" width="9.140625" customWidth="1"/>
    <col min="53" max="53" width="14.5703125" hidden="1" customWidth="1"/>
    <col min="54" max="54" width="17" style="5" hidden="1" customWidth="1"/>
    <col min="55" max="55" width="8.5703125" style="3" hidden="1" customWidth="1"/>
    <col min="56" max="56" width="9.5703125" style="3" hidden="1" customWidth="1"/>
    <col min="57" max="57" width="10.140625" style="4" hidden="1" customWidth="1"/>
    <col min="58" max="58" width="12.5703125" style="4" hidden="1" customWidth="1"/>
    <col min="59" max="59" width="6.42578125" style="4" hidden="1" customWidth="1"/>
    <col min="60" max="60" width="9.140625" style="5" hidden="1" customWidth="1"/>
    <col min="61" max="61" width="19.5703125" style="5" hidden="1" customWidth="1"/>
    <col min="62" max="62" width="5.42578125" style="5" hidden="1" customWidth="1"/>
    <col min="63" max="63" width="7.85546875" style="5" hidden="1" customWidth="1"/>
    <col min="64" max="64" width="8.5703125" style="5" hidden="1" customWidth="1"/>
    <col min="65" max="65" width="12.42578125" style="4" hidden="1" customWidth="1"/>
    <col min="66" max="78" width="9.140625" hidden="1" customWidth="1"/>
    <col min="79" max="79" width="9.140625" customWidth="1"/>
  </cols>
  <sheetData>
    <row r="1" spans="1:67" ht="13.5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BB1" s="2" t="s">
        <v>0</v>
      </c>
    </row>
    <row r="2" spans="1:67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BA2" s="31" t="s">
        <v>49</v>
      </c>
      <c r="BB2" s="68">
        <v>1</v>
      </c>
    </row>
    <row r="3" spans="1:6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BA3" s="31"/>
      <c r="BB3" s="41"/>
      <c r="BC3" s="6"/>
      <c r="BD3" s="6"/>
      <c r="BF3" s="63" t="s">
        <v>1</v>
      </c>
      <c r="BI3" s="62" t="s">
        <v>2</v>
      </c>
      <c r="BJ3" s="7"/>
      <c r="BL3" s="8"/>
      <c r="BM3" s="9"/>
      <c r="BO3" s="10"/>
    </row>
    <row r="4" spans="1:67" s="80" customForma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64"/>
      <c r="Q4" s="65"/>
      <c r="R4" s="65"/>
      <c r="S4" s="65"/>
      <c r="T4" s="66" t="s">
        <v>364</v>
      </c>
      <c r="U4" s="65"/>
      <c r="V4" s="65"/>
      <c r="W4" s="65"/>
      <c r="X4" s="65"/>
      <c r="Y4" s="65"/>
      <c r="BA4" s="31"/>
      <c r="BB4" s="41"/>
      <c r="BC4" s="6"/>
      <c r="BD4" s="6"/>
      <c r="BE4" s="4"/>
      <c r="BF4" s="63"/>
      <c r="BG4" s="4"/>
      <c r="BH4" s="5"/>
      <c r="BI4" s="62"/>
      <c r="BJ4" s="7"/>
      <c r="BK4" s="5"/>
      <c r="BL4" s="8"/>
      <c r="BM4" s="9"/>
      <c r="BO4" s="10"/>
    </row>
    <row r="5" spans="1:67" ht="15" customHeight="1">
      <c r="A5" s="1"/>
      <c r="B5" s="354" t="s">
        <v>365</v>
      </c>
      <c r="C5" s="11"/>
      <c r="D5" s="11"/>
      <c r="E5" s="12"/>
      <c r="F5" s="12"/>
      <c r="G5" s="12"/>
      <c r="H5" s="12"/>
      <c r="I5" s="12"/>
      <c r="J5" s="12"/>
      <c r="K5" s="1"/>
      <c r="L5" s="1"/>
      <c r="M5" s="1"/>
      <c r="N5" s="1"/>
      <c r="O5" s="1"/>
      <c r="P5" s="65"/>
      <c r="Q5" s="65"/>
      <c r="R5" s="65"/>
      <c r="S5" s="65"/>
      <c r="T5" s="67" t="s">
        <v>361</v>
      </c>
      <c r="U5" s="365"/>
      <c r="V5" s="365"/>
      <c r="W5" s="365"/>
      <c r="X5" s="365"/>
      <c r="Y5" s="65"/>
      <c r="BB5" s="41"/>
      <c r="BC5" s="6"/>
      <c r="BD5" s="6"/>
      <c r="BF5" s="13" t="s">
        <v>3</v>
      </c>
      <c r="BI5" s="69" t="s">
        <v>61</v>
      </c>
      <c r="BJ5" s="7"/>
      <c r="BL5" s="8"/>
      <c r="BM5" s="9"/>
      <c r="BO5" s="10"/>
    </row>
    <row r="6" spans="1:67" ht="15" customHeight="1">
      <c r="A6" s="1"/>
      <c r="B6" s="354" t="s">
        <v>367</v>
      </c>
      <c r="C6" s="11"/>
      <c r="D6" s="11"/>
      <c r="E6" s="12"/>
      <c r="F6" s="12"/>
      <c r="G6" s="12"/>
      <c r="H6" s="12"/>
      <c r="I6" s="12"/>
      <c r="J6" s="12"/>
      <c r="K6" s="1"/>
      <c r="L6" s="1"/>
      <c r="M6" s="1"/>
      <c r="N6" s="1"/>
      <c r="O6" s="1"/>
      <c r="P6" s="65"/>
      <c r="Q6" s="65"/>
      <c r="R6" s="65"/>
      <c r="S6" s="65"/>
      <c r="T6" s="67" t="s">
        <v>362</v>
      </c>
      <c r="U6" s="365"/>
      <c r="V6" s="365"/>
      <c r="W6" s="365"/>
      <c r="X6" s="365"/>
      <c r="Y6" s="65"/>
      <c r="BC6" s="6"/>
      <c r="BD6" s="6"/>
      <c r="BF6" s="14" t="s">
        <v>63</v>
      </c>
      <c r="BI6" s="70" t="s">
        <v>65</v>
      </c>
      <c r="BJ6" s="7"/>
      <c r="BL6" s="8"/>
      <c r="BM6" s="9"/>
      <c r="BO6" s="10"/>
    </row>
    <row r="7" spans="1:67" ht="15" customHeight="1">
      <c r="A7" s="1"/>
      <c r="B7" s="354" t="s">
        <v>366</v>
      </c>
      <c r="C7" s="11"/>
      <c r="D7" s="11"/>
      <c r="E7" s="12"/>
      <c r="F7" s="12"/>
      <c r="G7" s="12"/>
      <c r="H7" s="12"/>
      <c r="I7" s="12"/>
      <c r="J7" s="12"/>
      <c r="K7" s="1"/>
      <c r="L7" s="1"/>
      <c r="M7" s="1"/>
      <c r="N7" s="1"/>
      <c r="O7" s="1"/>
      <c r="P7" s="65"/>
      <c r="Q7" s="65"/>
      <c r="R7" s="65"/>
      <c r="S7" s="65"/>
      <c r="T7" s="67" t="s">
        <v>363</v>
      </c>
      <c r="U7" s="365"/>
      <c r="V7" s="365"/>
      <c r="W7" s="365"/>
      <c r="X7" s="365"/>
      <c r="Y7" s="65"/>
      <c r="BC7" s="6"/>
      <c r="BD7" s="6"/>
      <c r="BF7" s="14" t="s">
        <v>60</v>
      </c>
      <c r="BI7" s="70" t="s">
        <v>6</v>
      </c>
      <c r="BJ7" s="7"/>
      <c r="BL7" s="8"/>
      <c r="BM7" s="9"/>
      <c r="BO7" s="10"/>
    </row>
    <row r="8" spans="1:67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BC8" s="6"/>
      <c r="BD8" s="6"/>
      <c r="BF8" s="14" t="s">
        <v>4</v>
      </c>
      <c r="BI8" s="70" t="s">
        <v>62</v>
      </c>
      <c r="BJ8" s="7"/>
      <c r="BL8" s="8"/>
      <c r="BM8" s="9"/>
      <c r="BO8" s="10"/>
    </row>
    <row r="9" spans="1:67" ht="17.100000000000001" customHeight="1">
      <c r="B9" s="15" t="s">
        <v>7</v>
      </c>
      <c r="C9" s="15"/>
      <c r="D9" s="15"/>
      <c r="E9" s="15"/>
      <c r="F9" s="15"/>
      <c r="G9" s="15"/>
      <c r="M9" s="15"/>
      <c r="N9" s="15"/>
      <c r="O9" s="15"/>
      <c r="P9" s="15"/>
      <c r="Q9" s="15"/>
      <c r="R9" s="15"/>
      <c r="S9" s="1"/>
      <c r="T9" s="1"/>
      <c r="U9" s="1"/>
      <c r="V9" s="1"/>
      <c r="W9" s="1"/>
      <c r="X9" s="1"/>
      <c r="Y9" s="16"/>
      <c r="BC9" s="6"/>
      <c r="BD9" s="6"/>
      <c r="BF9" s="14" t="s">
        <v>59</v>
      </c>
      <c r="BI9" s="70" t="s">
        <v>8</v>
      </c>
      <c r="BJ9" s="7"/>
      <c r="BL9" s="8"/>
      <c r="BM9" s="9"/>
      <c r="BO9" s="10"/>
    </row>
    <row r="10" spans="1:67" ht="15">
      <c r="A10" s="17"/>
      <c r="D10" s="18" t="s">
        <v>9</v>
      </c>
      <c r="F10" s="366"/>
      <c r="G10" s="367"/>
      <c r="H10" s="367"/>
      <c r="I10" s="367"/>
      <c r="J10" s="367"/>
      <c r="K10" s="367"/>
      <c r="L10" s="368"/>
      <c r="M10" s="19"/>
      <c r="N10" s="19"/>
      <c r="O10" s="18" t="s">
        <v>10</v>
      </c>
      <c r="Q10" s="20"/>
      <c r="S10" s="361"/>
      <c r="T10" s="362"/>
      <c r="U10" s="362"/>
      <c r="V10" s="362"/>
      <c r="W10" s="362"/>
      <c r="X10" s="362"/>
      <c r="Y10" s="363"/>
      <c r="BC10" s="6"/>
      <c r="BD10" s="6"/>
      <c r="BF10" s="14" t="s">
        <v>64</v>
      </c>
      <c r="BI10" s="70" t="s">
        <v>55</v>
      </c>
      <c r="BJ10" s="7"/>
      <c r="BL10" s="8"/>
      <c r="BM10" s="9"/>
      <c r="BO10" s="10"/>
    </row>
    <row r="11" spans="1:67" ht="15">
      <c r="A11" s="17"/>
      <c r="D11" s="18" t="s">
        <v>11</v>
      </c>
      <c r="F11" s="375"/>
      <c r="G11" s="376"/>
      <c r="H11" s="376"/>
      <c r="I11" s="376"/>
      <c r="J11" s="376"/>
      <c r="K11" s="376"/>
      <c r="L11" s="377"/>
      <c r="M11" s="19"/>
      <c r="N11" s="19"/>
      <c r="O11" s="18" t="s">
        <v>11</v>
      </c>
      <c r="Q11" s="20"/>
      <c r="R11" s="18"/>
      <c r="S11" s="361"/>
      <c r="T11" s="362"/>
      <c r="U11" s="362"/>
      <c r="V11" s="362"/>
      <c r="W11" s="362"/>
      <c r="X11" s="362"/>
      <c r="Y11" s="363"/>
      <c r="BF11" s="14" t="s">
        <v>54</v>
      </c>
      <c r="BI11" s="70" t="s">
        <v>67</v>
      </c>
      <c r="BJ11" s="7"/>
      <c r="BK11" s="8"/>
      <c r="BL11" s="8"/>
      <c r="BM11" s="9"/>
      <c r="BN11" s="10"/>
      <c r="BO11" s="10"/>
    </row>
    <row r="12" spans="1:67" ht="15" customHeight="1">
      <c r="A12" s="17"/>
      <c r="D12" s="18" t="s">
        <v>12</v>
      </c>
      <c r="F12" s="378"/>
      <c r="G12" s="367"/>
      <c r="H12" s="367"/>
      <c r="I12" s="367"/>
      <c r="J12" s="367"/>
      <c r="K12" s="367"/>
      <c r="L12" s="368"/>
      <c r="M12" s="22"/>
      <c r="N12" s="22"/>
      <c r="O12" s="18" t="s">
        <v>12</v>
      </c>
      <c r="Q12" s="23"/>
      <c r="S12" s="364"/>
      <c r="T12" s="362"/>
      <c r="U12" s="362"/>
      <c r="V12" s="362"/>
      <c r="W12" s="362"/>
      <c r="X12" s="362"/>
      <c r="Y12" s="363"/>
      <c r="BC12" s="5"/>
      <c r="BD12" s="5"/>
      <c r="BF12" s="21" t="s">
        <v>5</v>
      </c>
      <c r="BI12" s="70" t="s">
        <v>68</v>
      </c>
      <c r="BJ12" s="7"/>
      <c r="BK12" s="8"/>
      <c r="BL12" s="8"/>
      <c r="BM12" s="9"/>
      <c r="BN12" s="10"/>
      <c r="BO12" s="10"/>
    </row>
    <row r="13" spans="1:67" ht="15">
      <c r="A13" s="17"/>
      <c r="D13" s="18" t="s">
        <v>14</v>
      </c>
      <c r="F13" s="379"/>
      <c r="G13" s="367"/>
      <c r="H13" s="367"/>
      <c r="I13" s="367"/>
      <c r="J13" s="367"/>
      <c r="K13" s="367"/>
      <c r="L13" s="368"/>
      <c r="M13" s="22"/>
      <c r="N13" s="22"/>
      <c r="O13" s="18" t="s">
        <v>14</v>
      </c>
      <c r="R13" s="18"/>
      <c r="S13" s="361"/>
      <c r="T13" s="362"/>
      <c r="U13" s="362"/>
      <c r="V13" s="362"/>
      <c r="W13" s="362"/>
      <c r="X13" s="362"/>
      <c r="Y13" s="363"/>
      <c r="BC13" s="5"/>
      <c r="BD13" s="5"/>
      <c r="BI13" s="70" t="s">
        <v>53</v>
      </c>
      <c r="BJ13" s="7"/>
      <c r="BK13" s="8"/>
      <c r="BL13" s="8"/>
      <c r="BM13" s="9"/>
      <c r="BN13" s="10"/>
      <c r="BO13" s="10"/>
    </row>
    <row r="14" spans="1:67" ht="15">
      <c r="A14" s="17"/>
      <c r="B14" s="17"/>
      <c r="C14" s="17"/>
      <c r="D14" s="17"/>
      <c r="F14" s="372"/>
      <c r="G14" s="373"/>
      <c r="H14" s="373"/>
      <c r="I14" s="373"/>
      <c r="J14" s="373"/>
      <c r="K14" s="373"/>
      <c r="L14" s="374"/>
      <c r="M14" s="22"/>
      <c r="N14" s="22"/>
      <c r="O14" s="17"/>
      <c r="P14" s="17"/>
      <c r="Q14" s="1"/>
      <c r="R14" s="17"/>
      <c r="BC14" s="5"/>
      <c r="BD14" s="5"/>
      <c r="BI14" s="70" t="s">
        <v>56</v>
      </c>
    </row>
    <row r="15" spans="1:67" ht="15">
      <c r="M15" s="22"/>
      <c r="N15" s="22"/>
      <c r="O15" s="17"/>
      <c r="P15" s="17"/>
      <c r="Q15" s="1"/>
      <c r="R15" s="17"/>
      <c r="BB15" s="24"/>
      <c r="BC15" s="6"/>
      <c r="BD15" s="6"/>
      <c r="BI15" s="70" t="s">
        <v>13</v>
      </c>
    </row>
    <row r="16" spans="1:67" ht="7.35" customHeight="1">
      <c r="A16" s="17"/>
      <c r="B16" s="1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"/>
      <c r="N16" s="1"/>
      <c r="O16" s="17"/>
      <c r="P16" s="17"/>
      <c r="Q16" s="1"/>
      <c r="R16" s="17"/>
      <c r="S16" s="20"/>
      <c r="T16" s="20"/>
      <c r="U16" s="20"/>
      <c r="V16" s="20"/>
      <c r="W16" s="20"/>
      <c r="X16" s="20"/>
      <c r="Y16" s="20"/>
      <c r="BB16" s="24"/>
      <c r="BC16" s="6"/>
      <c r="BD16" s="6"/>
      <c r="BI16" s="70" t="s">
        <v>15</v>
      </c>
    </row>
    <row r="17" spans="1:75" ht="15" customHeight="1">
      <c r="A17" s="17"/>
      <c r="C17" s="17"/>
      <c r="D17" s="25" t="s">
        <v>16</v>
      </c>
      <c r="E17" s="366"/>
      <c r="F17" s="367"/>
      <c r="G17" s="367"/>
      <c r="H17" s="367"/>
      <c r="I17" s="367"/>
      <c r="J17" s="367"/>
      <c r="K17" s="367"/>
      <c r="L17" s="368"/>
      <c r="M17" s="19"/>
      <c r="N17" s="19"/>
      <c r="Q17" s="26"/>
      <c r="BB17" s="24"/>
      <c r="BC17" s="6"/>
      <c r="BD17" s="6"/>
      <c r="BI17" s="70" t="s">
        <v>52</v>
      </c>
    </row>
    <row r="18" spans="1:75" ht="15">
      <c r="A18" s="17"/>
      <c r="C18" s="17"/>
      <c r="D18" s="25" t="s">
        <v>17</v>
      </c>
      <c r="E18" s="366"/>
      <c r="F18" s="367"/>
      <c r="G18" s="367"/>
      <c r="H18" s="367"/>
      <c r="I18" s="367"/>
      <c r="J18" s="367"/>
      <c r="K18" s="367"/>
      <c r="L18" s="368"/>
      <c r="M18" s="19"/>
      <c r="N18" s="19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BB18" s="62" t="s">
        <v>18</v>
      </c>
      <c r="BC18" s="6"/>
      <c r="BD18" s="6"/>
      <c r="BI18" s="71" t="s">
        <v>69</v>
      </c>
    </row>
    <row r="19" spans="1:75" ht="15">
      <c r="A19" s="17"/>
      <c r="B19" s="17"/>
      <c r="C19" s="17"/>
      <c r="D19" s="17"/>
      <c r="E19" s="366"/>
      <c r="F19" s="380"/>
      <c r="G19" s="380"/>
      <c r="H19" s="380"/>
      <c r="I19" s="380"/>
      <c r="J19" s="380"/>
      <c r="K19" s="380"/>
      <c r="L19" s="381"/>
      <c r="M19" s="19"/>
      <c r="N19" s="1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BB19" s="369" t="s">
        <v>19</v>
      </c>
      <c r="BC19" s="370"/>
      <c r="BD19" s="370"/>
      <c r="BE19" s="370"/>
      <c r="BF19" s="371"/>
    </row>
    <row r="20" spans="1:75" ht="15">
      <c r="A20" s="17"/>
      <c r="B20" s="17"/>
      <c r="C20" s="17"/>
      <c r="D20" s="17"/>
      <c r="E20" s="375"/>
      <c r="F20" s="382"/>
      <c r="G20" s="382"/>
      <c r="H20" s="382"/>
      <c r="I20" s="382"/>
      <c r="J20" s="382"/>
      <c r="K20" s="382"/>
      <c r="L20" s="383"/>
      <c r="M20" s="19"/>
      <c r="N20" s="19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BB20" s="355" t="s">
        <v>20</v>
      </c>
      <c r="BC20" s="356"/>
      <c r="BD20" s="356"/>
      <c r="BE20" s="356"/>
      <c r="BF20" s="357"/>
    </row>
    <row r="21" spans="1:75" ht="14.1" customHeight="1">
      <c r="A21" s="1"/>
      <c r="B21" s="1"/>
      <c r="C21" s="1"/>
      <c r="D21" s="1"/>
      <c r="E21" s="372"/>
      <c r="F21" s="373"/>
      <c r="G21" s="373"/>
      <c r="H21" s="373"/>
      <c r="I21" s="373"/>
      <c r="J21" s="373"/>
      <c r="K21" s="373"/>
      <c r="L21" s="374"/>
      <c r="M21" s="19"/>
      <c r="N21" s="19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BB21" s="358" t="s">
        <v>21</v>
      </c>
      <c r="BC21" s="359"/>
      <c r="BD21" s="359"/>
      <c r="BE21" s="359"/>
      <c r="BF21" s="360"/>
    </row>
    <row r="22" spans="1:75" ht="15">
      <c r="A22" s="27"/>
      <c r="B22" s="1"/>
      <c r="C22" s="1"/>
      <c r="D22" s="1"/>
      <c r="E22" s="372"/>
      <c r="F22" s="373"/>
      <c r="G22" s="373"/>
      <c r="H22" s="373"/>
      <c r="I22" s="373"/>
      <c r="J22" s="373"/>
      <c r="K22" s="373"/>
      <c r="L22" s="374"/>
      <c r="M22" s="1"/>
      <c r="N22" s="1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BB22" s="7"/>
      <c r="BC22" s="6"/>
      <c r="BD22" s="6"/>
    </row>
    <row r="23" spans="1:75">
      <c r="A23" s="27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BB23" s="7"/>
      <c r="BC23" s="6"/>
      <c r="BD23" s="6"/>
    </row>
    <row r="24" spans="1:75">
      <c r="A24" s="27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BB24" s="7"/>
      <c r="BC24" s="6"/>
      <c r="BD24" s="6"/>
    </row>
    <row r="25" spans="1:75">
      <c r="A25" s="27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75">
      <c r="A26" s="27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</row>
    <row r="27" spans="1:75" s="28" customFormat="1" ht="15.75" customHeight="1">
      <c r="A27" s="29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</row>
    <row r="28" spans="1:75" s="28" customFormat="1" ht="15.75" customHeight="1">
      <c r="A28" s="29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80"/>
    </row>
    <row r="29" spans="1:75">
      <c r="A29" s="27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BA29" s="5"/>
      <c r="BC29" s="5"/>
      <c r="BD29" s="5"/>
      <c r="BE29" s="5"/>
      <c r="BF29" s="5"/>
      <c r="BG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80"/>
    </row>
    <row r="30" spans="1:75">
      <c r="A30" s="27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BA30" s="5"/>
      <c r="BC30" s="5"/>
      <c r="BD30" s="5"/>
      <c r="BE30" s="5"/>
      <c r="BF30" s="5"/>
      <c r="BG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80"/>
    </row>
    <row r="31" spans="1:75">
      <c r="A31" s="3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BA31" s="5"/>
      <c r="BC31" s="5"/>
      <c r="BD31" s="5"/>
      <c r="BE31" s="5"/>
      <c r="BF31" s="5"/>
      <c r="BG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80"/>
    </row>
    <row r="32" spans="1:75">
      <c r="A32" s="30"/>
      <c r="O32" s="5"/>
      <c r="BA32" s="5"/>
      <c r="BC32" s="5"/>
      <c r="BD32" s="5"/>
      <c r="BE32" s="5"/>
      <c r="BF32" s="5"/>
      <c r="BG32" s="5"/>
      <c r="BM32" s="5"/>
      <c r="BN32" s="5"/>
      <c r="BO32" s="5"/>
      <c r="BP32" s="5"/>
      <c r="BQ32" s="5"/>
      <c r="BR32" s="5"/>
      <c r="BS32" s="5"/>
      <c r="BT32" s="5"/>
      <c r="BU32" s="5"/>
      <c r="BV32" s="5"/>
    </row>
    <row r="33" spans="1:74">
      <c r="A33" s="30"/>
      <c r="O33" s="5"/>
      <c r="BA33" s="5"/>
      <c r="BC33" s="5"/>
      <c r="BD33" s="5"/>
      <c r="BE33" s="5"/>
      <c r="BF33" s="5"/>
      <c r="BG33" s="5"/>
      <c r="BM33" s="5"/>
      <c r="BN33" s="5"/>
      <c r="BO33" s="5"/>
      <c r="BP33" s="5"/>
      <c r="BQ33" s="5"/>
      <c r="BR33" s="5"/>
      <c r="BS33" s="5"/>
      <c r="BT33" s="5"/>
      <c r="BU33" s="5"/>
      <c r="BV33" s="5"/>
    </row>
    <row r="34" spans="1:74">
      <c r="A34" s="30"/>
      <c r="O34" s="5"/>
      <c r="BA34" s="5"/>
      <c r="BC34" s="5"/>
      <c r="BD34" s="5"/>
      <c r="BE34" s="5"/>
      <c r="BF34" s="5"/>
      <c r="BG34" s="5"/>
      <c r="BM34" s="5"/>
      <c r="BN34" s="5"/>
      <c r="BO34" s="5"/>
      <c r="BP34" s="5"/>
      <c r="BQ34" s="5"/>
      <c r="BR34" s="5"/>
      <c r="BS34" s="5"/>
      <c r="BT34" s="5"/>
      <c r="BU34" s="5"/>
      <c r="BV34" s="5"/>
    </row>
    <row r="35" spans="1:74">
      <c r="A35" s="30"/>
      <c r="O35" s="5"/>
      <c r="BA35" s="5"/>
      <c r="BC35" s="5"/>
      <c r="BD35" s="5"/>
      <c r="BE35" s="5"/>
      <c r="BF35" s="5"/>
      <c r="BG35" s="5"/>
      <c r="BM35" s="5"/>
      <c r="BN35" s="5"/>
      <c r="BO35" s="5"/>
      <c r="BP35" s="5"/>
      <c r="BQ35" s="5"/>
      <c r="BR35" s="5"/>
      <c r="BS35" s="5"/>
      <c r="BT35" s="5"/>
      <c r="BU35" s="5"/>
      <c r="BV35" s="5"/>
    </row>
    <row r="36" spans="1:74">
      <c r="A36" s="30"/>
      <c r="O36" s="5"/>
      <c r="Y36" s="30"/>
      <c r="BA36" s="5"/>
      <c r="BC36" s="5"/>
      <c r="BD36" s="5"/>
      <c r="BE36" s="5"/>
      <c r="BF36" s="5"/>
      <c r="BG36" s="5"/>
      <c r="BM36" s="5"/>
      <c r="BN36" s="5"/>
      <c r="BO36" s="5"/>
      <c r="BP36" s="5"/>
      <c r="BQ36" s="5"/>
      <c r="BR36" s="5"/>
      <c r="BS36" s="5"/>
      <c r="BT36" s="5"/>
      <c r="BU36" s="5"/>
      <c r="BV36" s="5"/>
    </row>
    <row r="37" spans="1:74">
      <c r="A37" s="30"/>
      <c r="O37" s="6"/>
      <c r="P37" s="30"/>
      <c r="Y37" s="30"/>
      <c r="BA37" s="5"/>
      <c r="BC37" s="5"/>
      <c r="BD37" s="5"/>
      <c r="BE37" s="5"/>
      <c r="BF37" s="5"/>
      <c r="BG37" s="5"/>
      <c r="BM37" s="5"/>
      <c r="BN37" s="5"/>
      <c r="BO37" s="5"/>
      <c r="BP37" s="5"/>
      <c r="BQ37" s="5"/>
      <c r="BR37" s="5"/>
      <c r="BS37" s="5"/>
      <c r="BT37" s="5"/>
      <c r="BU37" s="5"/>
      <c r="BV37" s="5"/>
    </row>
    <row r="38" spans="1:74">
      <c r="A38" s="30"/>
      <c r="O38" s="6"/>
      <c r="P38" s="30"/>
      <c r="Y38" s="30"/>
      <c r="BA38" s="5"/>
      <c r="BC38" s="5"/>
      <c r="BD38" s="5"/>
      <c r="BE38" s="5"/>
      <c r="BF38" s="5"/>
      <c r="BG38" s="5"/>
      <c r="BM38" s="5"/>
      <c r="BN38" s="5"/>
      <c r="BO38" s="5"/>
      <c r="BP38" s="5"/>
      <c r="BQ38" s="5"/>
      <c r="BR38" s="5"/>
      <c r="BS38" s="5"/>
      <c r="BT38" s="5"/>
      <c r="BU38" s="5"/>
      <c r="BV38" s="5"/>
    </row>
    <row r="39" spans="1:74">
      <c r="A39" s="30"/>
      <c r="O39" s="5"/>
      <c r="P39" s="30"/>
      <c r="Y39" s="30"/>
      <c r="BA39" s="5"/>
      <c r="BC39" s="5"/>
      <c r="BD39" s="5"/>
      <c r="BE39" s="5"/>
      <c r="BF39" s="5"/>
      <c r="BG39" s="5"/>
      <c r="BM39" s="5"/>
      <c r="BN39" s="5"/>
      <c r="BO39" s="5"/>
      <c r="BP39" s="5"/>
      <c r="BQ39" s="5"/>
      <c r="BR39" s="5"/>
      <c r="BS39" s="5"/>
      <c r="BT39" s="5"/>
      <c r="BU39" s="5"/>
      <c r="BV39" s="5"/>
    </row>
    <row r="40" spans="1:74">
      <c r="A40" s="30"/>
      <c r="O40" s="5"/>
      <c r="P40" s="30"/>
      <c r="Q40" s="30"/>
      <c r="R40" s="32"/>
      <c r="S40" s="32"/>
      <c r="T40" s="32"/>
      <c r="U40" s="32"/>
      <c r="V40" s="10"/>
      <c r="W40" s="32"/>
      <c r="X40" s="32"/>
      <c r="Y40" s="32"/>
      <c r="BA40" s="5"/>
      <c r="BC40" s="5"/>
      <c r="BD40" s="5"/>
      <c r="BE40" s="5"/>
      <c r="BF40" s="5"/>
      <c r="BG40" s="5"/>
      <c r="BM40" s="5"/>
      <c r="BN40" s="5"/>
      <c r="BO40" s="5"/>
      <c r="BP40" s="5"/>
      <c r="BQ40" s="5"/>
      <c r="BR40" s="5"/>
      <c r="BS40" s="5"/>
      <c r="BT40" s="5"/>
      <c r="BU40" s="5"/>
      <c r="BV40" s="5"/>
    </row>
    <row r="41" spans="1:74">
      <c r="A41" s="6"/>
      <c r="O41" s="5"/>
      <c r="P41" s="30"/>
      <c r="Q41" s="6"/>
      <c r="R41" s="10"/>
      <c r="S41" s="10"/>
      <c r="T41" s="10"/>
      <c r="U41" s="10"/>
      <c r="V41" s="10"/>
      <c r="W41" s="10"/>
      <c r="X41" s="10"/>
      <c r="Y41" s="10"/>
      <c r="BA41" s="5"/>
      <c r="BC41" s="5"/>
      <c r="BD41" s="5"/>
      <c r="BE41" s="5"/>
      <c r="BF41" s="5"/>
      <c r="BG41" s="5"/>
      <c r="BM41" s="5"/>
      <c r="BN41" s="5"/>
      <c r="BO41" s="5"/>
      <c r="BP41" s="5"/>
      <c r="BQ41" s="5"/>
      <c r="BR41" s="5"/>
      <c r="BS41" s="5"/>
      <c r="BT41" s="5"/>
      <c r="BU41" s="5"/>
      <c r="BV41" s="5"/>
    </row>
    <row r="42" spans="1:74">
      <c r="O42" s="5"/>
      <c r="P42" s="30"/>
      <c r="Q42" s="6"/>
      <c r="R42" s="10"/>
      <c r="S42" s="10"/>
      <c r="T42" s="10"/>
      <c r="U42" s="10"/>
      <c r="V42" s="10"/>
      <c r="W42" s="10"/>
      <c r="X42" s="10"/>
      <c r="Y42" s="10"/>
      <c r="BA42" s="5"/>
      <c r="BC42" s="5"/>
      <c r="BD42" s="5"/>
      <c r="BE42" s="5"/>
      <c r="BF42" s="5"/>
      <c r="BG42" s="5"/>
      <c r="BM42" s="5"/>
      <c r="BN42" s="5"/>
      <c r="BO42" s="5"/>
      <c r="BP42" s="5"/>
      <c r="BQ42" s="5"/>
      <c r="BR42" s="5"/>
      <c r="BS42" s="5"/>
      <c r="BT42" s="5"/>
      <c r="BU42" s="5"/>
      <c r="BV42" s="5"/>
    </row>
    <row r="43" spans="1:74">
      <c r="C43" s="6"/>
      <c r="D43" s="6"/>
      <c r="E43" s="6"/>
      <c r="F43" s="6"/>
      <c r="G43" s="6"/>
      <c r="H43" s="5"/>
      <c r="I43" s="5"/>
      <c r="J43" s="6"/>
      <c r="K43" s="6"/>
      <c r="L43" s="6"/>
      <c r="M43" s="6"/>
      <c r="N43" s="6"/>
      <c r="O43" s="5"/>
      <c r="P43" s="5"/>
      <c r="Q43" s="5"/>
      <c r="U43" s="10"/>
      <c r="V43" s="10"/>
      <c r="W43" s="10"/>
      <c r="X43" s="10"/>
      <c r="Y43" s="10"/>
      <c r="BA43" s="5"/>
      <c r="BC43" s="5"/>
      <c r="BD43" s="5"/>
      <c r="BE43" s="5"/>
      <c r="BF43" s="5"/>
      <c r="BG43" s="5"/>
      <c r="BM43" s="5"/>
      <c r="BN43" s="5"/>
      <c r="BO43" s="5"/>
      <c r="BP43" s="5"/>
      <c r="BQ43" s="5"/>
      <c r="BR43" s="5"/>
      <c r="BS43" s="5"/>
      <c r="BT43" s="5"/>
      <c r="BU43" s="5"/>
      <c r="BV43" s="5"/>
    </row>
    <row r="44" spans="1:74">
      <c r="C44" s="6"/>
      <c r="D44" s="6"/>
      <c r="E44" s="6"/>
      <c r="F44" s="6"/>
      <c r="G44" s="6"/>
      <c r="H44" s="5"/>
      <c r="I44" s="5"/>
      <c r="J44" s="6"/>
      <c r="K44" s="6"/>
      <c r="L44" s="6"/>
      <c r="M44" s="6"/>
      <c r="N44" s="6"/>
      <c r="O44" s="5"/>
      <c r="P44" s="5"/>
      <c r="Q44" s="5"/>
      <c r="U44" s="10"/>
      <c r="V44" s="10"/>
      <c r="W44" s="10"/>
      <c r="X44" s="10"/>
      <c r="Y44" s="10"/>
      <c r="BA44" s="5"/>
      <c r="BC44" s="5"/>
      <c r="BD44" s="5"/>
      <c r="BE44" s="5"/>
      <c r="BF44" s="5"/>
      <c r="BG44" s="5"/>
      <c r="BM44" s="5"/>
      <c r="BN44" s="5"/>
      <c r="BO44" s="5"/>
      <c r="BP44" s="5"/>
      <c r="BQ44" s="5"/>
      <c r="BR44" s="5"/>
      <c r="BS44" s="5"/>
      <c r="BT44" s="5"/>
      <c r="BU44" s="5"/>
      <c r="BV44" s="5"/>
    </row>
    <row r="45" spans="1:74">
      <c r="C45" s="6"/>
      <c r="D45" s="6"/>
      <c r="E45" s="6"/>
      <c r="F45" s="6"/>
      <c r="G45" s="6"/>
      <c r="H45" s="5"/>
      <c r="I45" s="5"/>
      <c r="J45" s="6"/>
      <c r="K45" s="6"/>
      <c r="L45" s="6"/>
      <c r="M45" s="6"/>
      <c r="N45" s="6"/>
      <c r="O45" s="5"/>
      <c r="P45" s="5"/>
      <c r="Q45" s="5"/>
      <c r="U45" s="10"/>
      <c r="V45" s="10"/>
      <c r="W45" s="10"/>
      <c r="X45" s="10"/>
      <c r="Y45" s="10"/>
      <c r="BA45" s="5"/>
      <c r="BC45" s="5"/>
      <c r="BD45" s="5"/>
      <c r="BE45" s="5"/>
      <c r="BF45" s="5"/>
      <c r="BG45" s="5"/>
      <c r="BM45" s="5"/>
      <c r="BN45" s="5"/>
      <c r="BO45" s="5"/>
      <c r="BP45" s="5"/>
      <c r="BQ45" s="5"/>
      <c r="BR45" s="5"/>
      <c r="BS45" s="5"/>
      <c r="BT45" s="5"/>
      <c r="BU45" s="5"/>
      <c r="BV45" s="5"/>
    </row>
    <row r="46" spans="1:74">
      <c r="B46" s="5"/>
      <c r="C46" s="5"/>
      <c r="D46" s="5"/>
      <c r="E46" s="5"/>
      <c r="F46" s="6"/>
      <c r="G46" s="6"/>
      <c r="H46" s="5"/>
      <c r="I46" s="5"/>
      <c r="J46" s="6"/>
      <c r="K46" s="6"/>
      <c r="L46" s="6"/>
      <c r="M46" s="6"/>
      <c r="N46" s="6"/>
      <c r="O46" s="6"/>
      <c r="P46" s="5"/>
      <c r="Q46" s="5"/>
      <c r="U46" s="10"/>
      <c r="V46" s="10"/>
      <c r="W46" s="10"/>
      <c r="X46" s="10"/>
      <c r="Y46" s="10"/>
      <c r="BA46" s="5"/>
      <c r="BC46" s="5"/>
      <c r="BD46" s="5"/>
      <c r="BE46" s="5"/>
      <c r="BF46" s="5"/>
      <c r="BG46" s="5"/>
      <c r="BM46" s="5"/>
      <c r="BN46" s="5"/>
      <c r="BO46" s="5"/>
      <c r="BP46" s="5"/>
      <c r="BQ46" s="5"/>
      <c r="BR46" s="5"/>
      <c r="BS46" s="5"/>
      <c r="BT46" s="5"/>
      <c r="BU46" s="5"/>
      <c r="BV46" s="5"/>
    </row>
    <row r="47" spans="1:74"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U47" s="10"/>
      <c r="V47" s="10"/>
      <c r="W47" s="10"/>
      <c r="X47" s="10"/>
      <c r="Y47" s="10"/>
      <c r="BA47" s="5"/>
      <c r="BC47" s="5"/>
      <c r="BD47" s="5"/>
      <c r="BE47" s="5"/>
      <c r="BF47" s="5"/>
      <c r="BG47" s="5"/>
      <c r="BM47" s="5"/>
      <c r="BN47" s="5"/>
      <c r="BO47" s="5"/>
      <c r="BP47" s="5"/>
      <c r="BQ47" s="5"/>
      <c r="BR47" s="5"/>
      <c r="BS47" s="5"/>
      <c r="BT47" s="5"/>
      <c r="BU47" s="5"/>
      <c r="BV47" s="5"/>
    </row>
    <row r="48" spans="1:74">
      <c r="B48" s="5"/>
      <c r="C48" s="5"/>
      <c r="D48" s="5"/>
      <c r="E48" s="5"/>
      <c r="F48" s="5"/>
      <c r="G48" s="5"/>
      <c r="H48" s="5"/>
      <c r="I48" s="6"/>
      <c r="J48" s="5"/>
      <c r="K48" s="5"/>
      <c r="L48" s="5"/>
      <c r="M48" s="5"/>
      <c r="N48" s="5"/>
      <c r="O48" s="5"/>
      <c r="P48" s="5"/>
      <c r="Q48" s="5"/>
      <c r="U48" s="10"/>
      <c r="V48" s="10"/>
      <c r="W48" s="10"/>
      <c r="X48" s="10"/>
      <c r="Y48" s="10"/>
      <c r="BA48" s="5"/>
      <c r="BC48" s="5"/>
      <c r="BD48" s="5"/>
      <c r="BE48" s="5"/>
      <c r="BF48" s="5"/>
      <c r="BG48" s="5"/>
      <c r="BM48" s="5"/>
      <c r="BN48" s="5"/>
      <c r="BO48" s="5"/>
      <c r="BP48" s="5"/>
      <c r="BQ48" s="5"/>
      <c r="BR48" s="5"/>
      <c r="BS48" s="5"/>
      <c r="BT48" s="5"/>
      <c r="BU48" s="5"/>
      <c r="BV48" s="5"/>
    </row>
    <row r="49" spans="1:74"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U49" s="10"/>
      <c r="V49" s="10"/>
      <c r="W49" s="10"/>
      <c r="X49" s="10"/>
      <c r="Y49" s="10"/>
      <c r="BA49" s="5"/>
      <c r="BC49" s="5"/>
      <c r="BD49" s="5"/>
      <c r="BE49" s="5"/>
      <c r="BF49" s="5"/>
      <c r="BG49" s="5"/>
      <c r="BM49" s="5"/>
      <c r="BN49" s="5"/>
      <c r="BO49" s="5"/>
      <c r="BP49" s="5"/>
      <c r="BQ49" s="5"/>
      <c r="BR49" s="5"/>
      <c r="BS49" s="5"/>
      <c r="BT49" s="5"/>
      <c r="BU49" s="5"/>
      <c r="BV49" s="5"/>
    </row>
    <row r="50" spans="1:74"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U50" s="10"/>
      <c r="V50" s="10"/>
      <c r="W50" s="10"/>
      <c r="X50" s="10"/>
      <c r="Y50" s="10"/>
      <c r="BA50" s="5"/>
      <c r="BC50" s="5"/>
      <c r="BD50" s="5"/>
      <c r="BE50" s="5"/>
      <c r="BF50" s="5"/>
      <c r="BG50" s="5"/>
      <c r="BM50" s="5"/>
      <c r="BN50" s="5"/>
      <c r="BO50" s="5"/>
      <c r="BP50" s="5"/>
      <c r="BQ50" s="5"/>
      <c r="BR50" s="5"/>
      <c r="BS50" s="5"/>
      <c r="BT50" s="5"/>
      <c r="BU50" s="5"/>
      <c r="BV50" s="5"/>
    </row>
    <row r="51" spans="1:74"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U51" s="10"/>
      <c r="V51" s="10"/>
      <c r="W51" s="10"/>
      <c r="X51" s="10"/>
      <c r="Y51" s="10"/>
      <c r="BA51" s="5"/>
      <c r="BC51" s="5"/>
      <c r="BD51" s="5"/>
      <c r="BE51" s="5"/>
      <c r="BF51" s="5"/>
      <c r="BG51" s="5"/>
      <c r="BM51" s="5"/>
      <c r="BN51" s="5"/>
      <c r="BO51" s="5"/>
      <c r="BP51" s="5"/>
      <c r="BQ51" s="5"/>
      <c r="BR51" s="5"/>
      <c r="BS51" s="5"/>
      <c r="BT51" s="5"/>
      <c r="BU51" s="5"/>
      <c r="BV51" s="5"/>
    </row>
    <row r="52" spans="1:74"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U52" s="10"/>
      <c r="V52" s="10"/>
      <c r="W52" s="10"/>
      <c r="X52" s="10"/>
      <c r="Y52" s="10"/>
      <c r="BA52" s="5"/>
      <c r="BC52" s="5"/>
      <c r="BD52" s="5"/>
      <c r="BE52" s="5"/>
      <c r="BF52" s="5"/>
      <c r="BG52" s="5"/>
      <c r="BM52" s="5"/>
      <c r="BN52" s="5"/>
      <c r="BO52" s="5"/>
      <c r="BP52" s="5"/>
      <c r="BQ52" s="5"/>
      <c r="BR52" s="5"/>
      <c r="BS52" s="5"/>
      <c r="BT52" s="5"/>
      <c r="BU52" s="5"/>
      <c r="BV52" s="5"/>
    </row>
    <row r="53" spans="1:74"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6"/>
      <c r="Q53" s="6"/>
      <c r="R53" s="10"/>
      <c r="S53" s="10"/>
      <c r="T53" s="10"/>
      <c r="U53" s="10"/>
      <c r="V53" s="10"/>
      <c r="W53" s="10"/>
      <c r="X53" s="10"/>
      <c r="Y53" s="10"/>
      <c r="BA53" s="5"/>
      <c r="BC53" s="5"/>
      <c r="BD53" s="5"/>
      <c r="BE53" s="5"/>
      <c r="BF53" s="5"/>
      <c r="BG53" s="5"/>
      <c r="BM53" s="5"/>
      <c r="BN53" s="5"/>
      <c r="BO53" s="5"/>
      <c r="BP53" s="5"/>
      <c r="BQ53" s="5"/>
      <c r="BR53" s="5"/>
      <c r="BS53" s="5"/>
      <c r="BT53" s="5"/>
      <c r="BU53" s="5"/>
      <c r="BV53" s="5"/>
    </row>
    <row r="54" spans="1:74">
      <c r="P54" s="6"/>
      <c r="Q54" s="6"/>
      <c r="R54" s="10"/>
      <c r="S54" s="10"/>
      <c r="T54" s="10"/>
      <c r="U54" s="10"/>
      <c r="V54" s="10"/>
      <c r="W54" s="10"/>
      <c r="X54" s="10"/>
      <c r="Y54" s="10"/>
      <c r="BA54" s="5"/>
      <c r="BC54" s="5"/>
      <c r="BD54" s="5"/>
      <c r="BE54" s="5"/>
      <c r="BF54" s="5"/>
      <c r="BG54" s="5"/>
      <c r="BM54" s="5"/>
      <c r="BN54" s="5"/>
      <c r="BO54" s="5"/>
      <c r="BP54" s="5"/>
      <c r="BQ54" s="5"/>
      <c r="BR54" s="5"/>
      <c r="BS54" s="5"/>
      <c r="BT54" s="5"/>
      <c r="BU54" s="5"/>
      <c r="BV54" s="5"/>
    </row>
    <row r="55" spans="1:74">
      <c r="P55" s="6"/>
      <c r="Q55" s="6"/>
      <c r="R55" s="10"/>
      <c r="S55" s="10"/>
      <c r="T55" s="10"/>
      <c r="U55" s="10"/>
      <c r="V55" s="10"/>
      <c r="W55" s="10"/>
      <c r="X55" s="10"/>
      <c r="Y55" s="10"/>
      <c r="BA55" s="5"/>
      <c r="BC55" s="5"/>
      <c r="BD55" s="5"/>
      <c r="BE55" s="5"/>
      <c r="BF55" s="5"/>
      <c r="BG55" s="5"/>
      <c r="BM55" s="5"/>
      <c r="BN55" s="5"/>
      <c r="BO55" s="5"/>
      <c r="BP55" s="5"/>
      <c r="BQ55" s="5"/>
      <c r="BR55" s="5"/>
      <c r="BS55" s="5"/>
      <c r="BT55" s="5"/>
      <c r="BU55" s="5"/>
      <c r="BV55" s="5"/>
    </row>
    <row r="56" spans="1:74">
      <c r="P56" s="6"/>
      <c r="Q56" s="6"/>
      <c r="R56" s="10"/>
      <c r="S56" s="10"/>
      <c r="T56" s="10"/>
      <c r="U56" s="10"/>
      <c r="V56" s="10"/>
      <c r="W56" s="10"/>
      <c r="X56" s="10"/>
      <c r="Y56" s="10"/>
      <c r="BA56" s="5"/>
      <c r="BC56" s="5"/>
      <c r="BD56" s="5"/>
      <c r="BE56" s="5"/>
      <c r="BF56" s="5"/>
      <c r="BG56" s="5"/>
      <c r="BM56" s="5"/>
      <c r="BN56" s="5"/>
      <c r="BO56" s="5"/>
      <c r="BP56" s="5"/>
      <c r="BQ56" s="5"/>
      <c r="BR56" s="5"/>
      <c r="BS56" s="5"/>
      <c r="BT56" s="5"/>
      <c r="BU56" s="5"/>
      <c r="BV56" s="5"/>
    </row>
    <row r="57" spans="1:74">
      <c r="P57" s="6"/>
      <c r="Q57" s="6"/>
      <c r="R57" s="10"/>
      <c r="S57" s="10"/>
      <c r="T57" s="10"/>
      <c r="U57" s="10"/>
      <c r="V57" s="10"/>
      <c r="W57" s="10"/>
      <c r="X57" s="10"/>
      <c r="Y57" s="10"/>
      <c r="BA57" s="5"/>
      <c r="BC57" s="5"/>
      <c r="BD57" s="5"/>
      <c r="BE57" s="5"/>
      <c r="BF57" s="5"/>
      <c r="BG57" s="5"/>
      <c r="BM57" s="5"/>
      <c r="BN57" s="5"/>
      <c r="BO57" s="5"/>
      <c r="BP57" s="5"/>
      <c r="BQ57" s="5"/>
      <c r="BR57" s="5"/>
      <c r="BS57" s="5"/>
      <c r="BT57" s="5"/>
      <c r="BU57" s="5"/>
      <c r="BV57" s="5"/>
    </row>
    <row r="58" spans="1:74">
      <c r="P58" s="6"/>
      <c r="Q58" s="6"/>
      <c r="R58" s="10"/>
      <c r="S58" s="10"/>
      <c r="T58" s="10"/>
      <c r="U58" s="10"/>
      <c r="V58" s="10"/>
      <c r="W58" s="10"/>
      <c r="X58" s="10"/>
      <c r="Y58" s="10"/>
      <c r="BA58" s="5"/>
      <c r="BC58" s="5"/>
      <c r="BD58" s="5"/>
      <c r="BE58" s="5"/>
      <c r="BF58" s="5"/>
      <c r="BG58" s="5"/>
      <c r="BM58" s="5"/>
      <c r="BN58" s="5"/>
      <c r="BO58" s="5"/>
      <c r="BP58" s="5"/>
      <c r="BQ58" s="5"/>
      <c r="BR58" s="5"/>
      <c r="BS58" s="5"/>
      <c r="BT58" s="5"/>
      <c r="BU58" s="5"/>
      <c r="BV58" s="5"/>
    </row>
    <row r="59" spans="1:74">
      <c r="P59" s="6"/>
      <c r="Q59" s="6"/>
      <c r="R59" s="10"/>
      <c r="S59" s="10"/>
      <c r="T59" s="10"/>
      <c r="U59" s="10"/>
      <c r="V59" s="10"/>
      <c r="W59" s="10"/>
      <c r="X59" s="10"/>
      <c r="Y59" s="10"/>
      <c r="BA59" s="5"/>
      <c r="BC59" s="5"/>
      <c r="BD59" s="5"/>
      <c r="BE59" s="5"/>
      <c r="BF59" s="5"/>
      <c r="BG59" s="5"/>
      <c r="BM59" s="5"/>
      <c r="BN59" s="5"/>
      <c r="BO59" s="5"/>
      <c r="BP59" s="5"/>
      <c r="BQ59" s="5"/>
      <c r="BR59" s="5"/>
      <c r="BS59" s="5"/>
      <c r="BT59" s="5"/>
      <c r="BU59" s="5"/>
      <c r="BV59" s="5"/>
    </row>
    <row r="60" spans="1:74">
      <c r="P60" s="6"/>
      <c r="Q60" s="6"/>
      <c r="R60" s="10"/>
      <c r="S60" s="10"/>
      <c r="T60" s="10"/>
      <c r="U60" s="10"/>
      <c r="V60" s="10"/>
      <c r="W60" s="10"/>
      <c r="X60" s="10"/>
      <c r="Y60" s="10"/>
      <c r="BA60" s="5"/>
      <c r="BC60" s="5"/>
      <c r="BD60" s="5"/>
      <c r="BE60" s="5"/>
      <c r="BF60" s="5"/>
      <c r="BG60" s="5"/>
      <c r="BM60" s="5"/>
      <c r="BN60" s="5"/>
      <c r="BO60" s="5"/>
      <c r="BP60" s="5"/>
      <c r="BQ60" s="5"/>
      <c r="BR60" s="5"/>
      <c r="BS60" s="5"/>
      <c r="BT60" s="5"/>
      <c r="BU60" s="5"/>
      <c r="BV60" s="5"/>
    </row>
    <row r="61" spans="1:74">
      <c r="P61" s="6"/>
      <c r="Q61" s="6"/>
      <c r="R61" s="10"/>
      <c r="S61" s="10"/>
      <c r="T61" s="10"/>
      <c r="U61" s="10"/>
      <c r="V61" s="33"/>
      <c r="W61" s="10"/>
      <c r="X61" s="10"/>
      <c r="Y61" s="10"/>
      <c r="BA61" s="5"/>
      <c r="BC61" s="5"/>
      <c r="BD61" s="5"/>
      <c r="BE61" s="5"/>
      <c r="BF61" s="5"/>
      <c r="BG61" s="5"/>
      <c r="BM61" s="5"/>
      <c r="BN61" s="5"/>
      <c r="BO61" s="5"/>
      <c r="BP61" s="5"/>
      <c r="BQ61" s="5"/>
      <c r="BR61" s="5"/>
      <c r="BS61" s="5"/>
      <c r="BT61" s="5"/>
      <c r="BU61" s="5"/>
      <c r="BV61" s="5"/>
    </row>
    <row r="62" spans="1:74">
      <c r="A62" s="6"/>
      <c r="P62" s="6"/>
      <c r="Q62" s="6"/>
      <c r="R62" s="10"/>
      <c r="S62" s="33"/>
      <c r="T62" s="33"/>
      <c r="U62" s="33"/>
      <c r="V62" s="33"/>
      <c r="W62" s="33"/>
      <c r="X62" s="33"/>
      <c r="Y62" s="10"/>
      <c r="BA62" s="5"/>
      <c r="BC62" s="5"/>
      <c r="BD62" s="5"/>
      <c r="BE62" s="5"/>
      <c r="BF62" s="5"/>
      <c r="BG62" s="5"/>
      <c r="BM62" s="5"/>
      <c r="BN62" s="5"/>
      <c r="BO62" s="5"/>
      <c r="BP62" s="5"/>
      <c r="BQ62" s="5"/>
      <c r="BR62" s="5"/>
      <c r="BS62" s="5"/>
      <c r="BT62" s="5"/>
      <c r="BU62" s="5"/>
      <c r="BV62" s="5"/>
    </row>
    <row r="63" spans="1:74">
      <c r="A63" s="6"/>
      <c r="P63" s="5"/>
      <c r="Q63" s="5"/>
      <c r="R63" s="33"/>
      <c r="S63" s="33"/>
      <c r="T63" s="33"/>
      <c r="U63" s="33"/>
      <c r="V63" s="33"/>
      <c r="W63" s="33"/>
      <c r="X63" s="33"/>
      <c r="Y63" s="33"/>
      <c r="BA63" s="5"/>
      <c r="BC63" s="5"/>
      <c r="BD63" s="5"/>
      <c r="BE63" s="5"/>
      <c r="BF63" s="5"/>
      <c r="BG63" s="5"/>
      <c r="BM63" s="5"/>
      <c r="BN63" s="5"/>
      <c r="BO63" s="5"/>
      <c r="BP63" s="5"/>
      <c r="BQ63" s="5"/>
      <c r="BR63" s="5"/>
      <c r="BS63" s="5"/>
      <c r="BT63" s="5"/>
      <c r="BU63" s="5"/>
      <c r="BV63" s="5"/>
    </row>
    <row r="64" spans="1:74">
      <c r="A64" s="5"/>
      <c r="P64" s="5"/>
      <c r="Q64" s="5"/>
      <c r="R64" s="33"/>
      <c r="S64" s="33"/>
      <c r="T64" s="33"/>
      <c r="U64" s="33"/>
      <c r="W64" s="33"/>
      <c r="X64" s="33"/>
      <c r="Y64" s="33"/>
      <c r="BA64" s="5"/>
      <c r="BC64" s="5"/>
      <c r="BD64" s="5"/>
      <c r="BE64" s="5"/>
      <c r="BF64" s="5"/>
      <c r="BG64" s="5"/>
      <c r="BM64" s="5"/>
      <c r="BN64" s="5"/>
      <c r="BO64" s="5"/>
      <c r="BP64" s="5"/>
      <c r="BQ64" s="5"/>
      <c r="BR64" s="5"/>
      <c r="BS64" s="5"/>
      <c r="BT64" s="5"/>
      <c r="BU64" s="5"/>
      <c r="BV64" s="5"/>
    </row>
    <row r="65" spans="1:74">
      <c r="A65" s="5"/>
      <c r="P65" s="5"/>
      <c r="Q65" s="5"/>
      <c r="BA65" s="5"/>
      <c r="BC65" s="5"/>
      <c r="BD65" s="5"/>
      <c r="BE65" s="5"/>
      <c r="BF65" s="5"/>
      <c r="BG65" s="5"/>
      <c r="BM65" s="5"/>
      <c r="BN65" s="5"/>
      <c r="BO65" s="5"/>
      <c r="BP65" s="5"/>
      <c r="BQ65" s="5"/>
      <c r="BR65" s="5"/>
      <c r="BS65" s="5"/>
      <c r="BT65" s="5"/>
      <c r="BU65" s="5"/>
      <c r="BV65" s="5"/>
    </row>
    <row r="66" spans="1:74">
      <c r="A66" s="5"/>
      <c r="P66" s="5"/>
      <c r="Q66" s="5"/>
      <c r="BA66" s="5"/>
      <c r="BC66" s="5"/>
      <c r="BD66" s="5"/>
      <c r="BE66" s="5"/>
      <c r="BF66" s="5"/>
      <c r="BG66" s="5"/>
      <c r="BM66" s="5"/>
      <c r="BN66" s="5"/>
      <c r="BO66" s="5"/>
      <c r="BP66" s="5"/>
      <c r="BQ66" s="5"/>
      <c r="BR66" s="5"/>
      <c r="BS66" s="5"/>
      <c r="BT66" s="5"/>
      <c r="BU66" s="5"/>
      <c r="BV66" s="5"/>
    </row>
    <row r="67" spans="1:74">
      <c r="A67" s="5"/>
      <c r="P67" s="5"/>
      <c r="Q67" s="5"/>
      <c r="BA67" s="5"/>
      <c r="BC67" s="5"/>
      <c r="BD67" s="5"/>
      <c r="BE67" s="5"/>
      <c r="BF67" s="5"/>
      <c r="BG67" s="5"/>
      <c r="BM67" s="5"/>
      <c r="BN67" s="5"/>
      <c r="BO67" s="5"/>
      <c r="BP67" s="5"/>
      <c r="BQ67" s="5"/>
      <c r="BR67" s="5"/>
      <c r="BS67" s="5"/>
      <c r="BT67" s="5"/>
      <c r="BU67" s="5"/>
      <c r="BV67" s="5"/>
    </row>
    <row r="68" spans="1:74">
      <c r="A68" s="5"/>
      <c r="P68" s="5"/>
      <c r="Q68" s="5"/>
      <c r="BA68" s="5"/>
      <c r="BC68" s="5"/>
      <c r="BD68" s="5"/>
      <c r="BE68" s="5"/>
      <c r="BF68" s="5"/>
      <c r="BG68" s="5"/>
      <c r="BM68" s="5"/>
      <c r="BN68" s="5"/>
      <c r="BO68" s="5"/>
      <c r="BP68" s="5"/>
      <c r="BQ68" s="5"/>
      <c r="BR68" s="5"/>
      <c r="BS68" s="5"/>
      <c r="BT68" s="5"/>
      <c r="BU68" s="5"/>
      <c r="BV68" s="5"/>
    </row>
    <row r="69" spans="1:74">
      <c r="A69" s="5"/>
      <c r="P69" s="5"/>
      <c r="Q69" s="5"/>
      <c r="BA69" s="5"/>
      <c r="BC69" s="5"/>
      <c r="BD69" s="5"/>
      <c r="BE69" s="5"/>
      <c r="BF69" s="5"/>
      <c r="BG69" s="5"/>
      <c r="BM69" s="5"/>
      <c r="BN69" s="5"/>
      <c r="BO69" s="5"/>
      <c r="BP69" s="5"/>
      <c r="BQ69" s="5"/>
      <c r="BR69" s="5"/>
      <c r="BS69" s="5"/>
      <c r="BT69" s="5"/>
      <c r="BU69" s="5"/>
      <c r="BV69" s="5"/>
    </row>
    <row r="70" spans="1:74">
      <c r="BA70" s="5"/>
      <c r="BC70" s="5"/>
      <c r="BD70" s="5"/>
      <c r="BE70" s="5"/>
      <c r="BF70" s="5"/>
      <c r="BG70" s="5"/>
      <c r="BM70" s="5"/>
      <c r="BN70" s="5"/>
      <c r="BO70" s="5"/>
      <c r="BP70" s="5"/>
      <c r="BQ70" s="5"/>
      <c r="BR70" s="5"/>
      <c r="BS70" s="5"/>
      <c r="BT70" s="5"/>
      <c r="BU70" s="5"/>
      <c r="BV70" s="5"/>
    </row>
    <row r="71" spans="1:74">
      <c r="BA71" s="5"/>
      <c r="BC71" s="5"/>
      <c r="BD71" s="5"/>
      <c r="BE71" s="5"/>
      <c r="BF71" s="5"/>
      <c r="BG71" s="5"/>
      <c r="BM71" s="5"/>
      <c r="BN71" s="5"/>
      <c r="BO71" s="5"/>
      <c r="BP71" s="5"/>
      <c r="BQ71" s="5"/>
      <c r="BR71" s="5"/>
      <c r="BS71" s="5"/>
      <c r="BT71" s="5"/>
      <c r="BU71" s="5"/>
      <c r="BV71" s="5"/>
    </row>
    <row r="72" spans="1:74">
      <c r="BA72" s="5"/>
      <c r="BC72" s="5"/>
      <c r="BD72" s="5"/>
      <c r="BE72" s="5"/>
      <c r="BF72" s="5"/>
      <c r="BG72" s="5"/>
      <c r="BM72" s="5"/>
      <c r="BN72" s="5"/>
      <c r="BO72" s="5"/>
      <c r="BP72" s="5"/>
      <c r="BQ72" s="5"/>
      <c r="BR72" s="5"/>
      <c r="BS72" s="5"/>
      <c r="BT72" s="5"/>
      <c r="BU72" s="5"/>
      <c r="BV72" s="5"/>
    </row>
    <row r="73" spans="1:74">
      <c r="BA73" s="5"/>
      <c r="BC73" s="5"/>
      <c r="BD73" s="5"/>
      <c r="BE73" s="5"/>
      <c r="BF73" s="5"/>
      <c r="BG73" s="5"/>
      <c r="BM73" s="5"/>
      <c r="BN73" s="5"/>
      <c r="BO73" s="5"/>
      <c r="BP73" s="5"/>
      <c r="BQ73" s="5"/>
      <c r="BR73" s="5"/>
      <c r="BS73" s="5"/>
      <c r="BT73" s="5"/>
      <c r="BU73" s="5"/>
      <c r="BV73" s="5"/>
    </row>
    <row r="74" spans="1:74">
      <c r="BA74" s="5"/>
      <c r="BC74" s="5"/>
      <c r="BD74" s="5"/>
      <c r="BE74" s="5"/>
      <c r="BF74" s="5"/>
      <c r="BG74" s="5"/>
      <c r="BM74" s="5"/>
      <c r="BN74" s="5"/>
      <c r="BO74" s="5"/>
      <c r="BP74" s="5"/>
      <c r="BQ74" s="5"/>
      <c r="BR74" s="5"/>
      <c r="BS74" s="5"/>
      <c r="BT74" s="5"/>
      <c r="BU74" s="5"/>
      <c r="BV74" s="5"/>
    </row>
    <row r="75" spans="1:74">
      <c r="BA75" s="5"/>
      <c r="BC75" s="5"/>
      <c r="BD75" s="5"/>
      <c r="BE75" s="5"/>
      <c r="BF75" s="5"/>
      <c r="BG75" s="5"/>
      <c r="BM75" s="5"/>
      <c r="BN75" s="5"/>
      <c r="BO75" s="5"/>
      <c r="BP75" s="5"/>
      <c r="BQ75" s="5"/>
      <c r="BR75" s="5"/>
      <c r="BS75" s="5"/>
      <c r="BT75" s="5"/>
      <c r="BU75" s="5"/>
      <c r="BV75" s="5"/>
    </row>
    <row r="76" spans="1:74">
      <c r="BA76" s="5"/>
      <c r="BC76" s="5"/>
      <c r="BD76" s="5"/>
      <c r="BE76" s="5"/>
      <c r="BF76" s="5"/>
      <c r="BG76" s="5"/>
      <c r="BM76" s="5"/>
      <c r="BN76" s="5"/>
      <c r="BO76" s="5"/>
      <c r="BP76" s="5"/>
      <c r="BQ76" s="5"/>
      <c r="BR76" s="5"/>
      <c r="BS76" s="5"/>
      <c r="BT76" s="5"/>
      <c r="BU76" s="5"/>
      <c r="BV76" s="5"/>
    </row>
    <row r="77" spans="1:74">
      <c r="BA77" s="5"/>
      <c r="BC77" s="5"/>
      <c r="BD77" s="5"/>
      <c r="BE77" s="5"/>
      <c r="BF77" s="5"/>
      <c r="BG77" s="5"/>
      <c r="BM77" s="5"/>
      <c r="BN77" s="5"/>
      <c r="BO77" s="5"/>
      <c r="BP77" s="5"/>
      <c r="BQ77" s="5"/>
      <c r="BR77" s="5"/>
      <c r="BS77" s="5"/>
      <c r="BT77" s="5"/>
      <c r="BU77" s="5"/>
      <c r="BV77" s="5"/>
    </row>
    <row r="78" spans="1:74">
      <c r="BA78" s="5"/>
      <c r="BC78" s="5"/>
      <c r="BD78" s="5"/>
      <c r="BE78" s="5"/>
      <c r="BF78" s="5"/>
      <c r="BG78" s="5"/>
      <c r="BM78" s="5"/>
      <c r="BN78" s="5"/>
      <c r="BO78" s="5"/>
      <c r="BP78" s="5"/>
      <c r="BQ78" s="5"/>
      <c r="BR78" s="5"/>
      <c r="BS78" s="5"/>
      <c r="BT78" s="5"/>
      <c r="BU78" s="5"/>
      <c r="BV78" s="5"/>
    </row>
    <row r="79" spans="1:74">
      <c r="BA79" s="5"/>
      <c r="BC79" s="5"/>
      <c r="BD79" s="5"/>
      <c r="BE79" s="5"/>
      <c r="BF79" s="5"/>
      <c r="BG79" s="5"/>
      <c r="BM79" s="5"/>
      <c r="BN79" s="5"/>
      <c r="BO79" s="5"/>
      <c r="BP79" s="5"/>
      <c r="BQ79" s="5"/>
      <c r="BR79" s="5"/>
      <c r="BS79" s="5"/>
      <c r="BT79" s="5"/>
      <c r="BU79" s="5"/>
      <c r="BV79" s="5"/>
    </row>
    <row r="80" spans="1:74">
      <c r="BA80" s="5"/>
      <c r="BC80" s="5"/>
      <c r="BD80" s="5"/>
      <c r="BE80" s="5"/>
      <c r="BF80" s="5"/>
      <c r="BG80" s="5"/>
      <c r="BM80" s="5"/>
      <c r="BN80" s="5"/>
      <c r="BO80" s="5"/>
      <c r="BP80" s="5"/>
      <c r="BQ80" s="5"/>
      <c r="BR80" s="5"/>
      <c r="BS80" s="5"/>
      <c r="BT80" s="5"/>
      <c r="BU80" s="5"/>
      <c r="BV80" s="5"/>
    </row>
  </sheetData>
  <sheetProtection formatCells="0" selectLockedCells="1"/>
  <mergeCells count="21">
    <mergeCell ref="E22:L22"/>
    <mergeCell ref="E21:L21"/>
    <mergeCell ref="F10:L10"/>
    <mergeCell ref="F11:L11"/>
    <mergeCell ref="F12:L12"/>
    <mergeCell ref="F13:L13"/>
    <mergeCell ref="E19:L19"/>
    <mergeCell ref="E20:L20"/>
    <mergeCell ref="F14:L14"/>
    <mergeCell ref="U5:X5"/>
    <mergeCell ref="U6:X6"/>
    <mergeCell ref="U7:X7"/>
    <mergeCell ref="E18:L18"/>
    <mergeCell ref="BB19:BF19"/>
    <mergeCell ref="E17:L17"/>
    <mergeCell ref="BB20:BF20"/>
    <mergeCell ref="BB21:BF21"/>
    <mergeCell ref="S10:Y10"/>
    <mergeCell ref="S11:Y11"/>
    <mergeCell ref="S12:Y12"/>
    <mergeCell ref="S13:Y13"/>
  </mergeCells>
  <phoneticPr fontId="30" type="noConversion"/>
  <pageMargins left="0.75" right="0.75" top="1" bottom="1" header="0.5" footer="0.5"/>
  <pageSetup scale="83" orientation="portrait" horizontalDpi="4294967292" r:id="rId1"/>
  <headerFooter alignWithMargins="0">
    <oddFooter>&amp;C&amp;8&amp;F&amp;R&amp;8Print Date: &amp;D
Time: &amp;T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2:BZ218"/>
  <sheetViews>
    <sheetView showGridLines="0" showRowColHeaders="0" zoomScale="70" zoomScaleNormal="70" workbookViewId="0">
      <selection activeCell="U9" sqref="U9:X9"/>
    </sheetView>
  </sheetViews>
  <sheetFormatPr defaultColWidth="8.85546875" defaultRowHeight="12.75" customHeight="1"/>
  <cols>
    <col min="1" max="1" width="4" style="112" bestFit="1" customWidth="1"/>
    <col min="2" max="4" width="7.5703125" style="118" customWidth="1"/>
    <col min="5" max="6" width="7.5703125" style="123" customWidth="1"/>
    <col min="7" max="7" width="14" style="124" bestFit="1" customWidth="1"/>
    <col min="8" max="8" width="7.5703125" style="118" customWidth="1"/>
    <col min="9" max="9" width="28.42578125" style="118" bestFit="1" customWidth="1"/>
    <col min="10" max="13" width="7.5703125" style="118" customWidth="1"/>
    <col min="14" max="14" width="24.140625" style="118" customWidth="1"/>
    <col min="15" max="16" width="2.5703125" style="43" customWidth="1"/>
    <col min="17" max="18" width="8.5703125" style="118" customWidth="1"/>
    <col min="19" max="19" width="9.5703125" style="125" customWidth="1"/>
    <col min="20" max="21" width="9.5703125" style="43" customWidth="1"/>
    <col min="22" max="22" width="8.5703125" style="43" customWidth="1"/>
    <col min="23" max="23" width="4.5703125" style="43" customWidth="1"/>
    <col min="24" max="27" width="2.5703125" style="43" customWidth="1"/>
    <col min="28" max="28" width="7.5703125" style="43" customWidth="1"/>
    <col min="29" max="29" width="3.5703125" style="43" customWidth="1"/>
    <col min="30" max="30" width="7.5703125" style="43" customWidth="1"/>
    <col min="31" max="31" width="3.5703125" style="43" customWidth="1"/>
    <col min="32" max="32" width="5.42578125" style="43" bestFit="1" customWidth="1"/>
    <col min="33" max="33" width="13.5703125" style="43" bestFit="1" customWidth="1"/>
    <col min="34" max="34" width="2.5703125" style="43" customWidth="1"/>
    <col min="35" max="45" width="7.5703125" style="43" customWidth="1"/>
    <col min="46" max="52" width="8.85546875" style="43" customWidth="1"/>
    <col min="53" max="58" width="8.85546875" style="43" hidden="1" customWidth="1"/>
    <col min="59" max="59" width="22" style="43" hidden="1" customWidth="1"/>
    <col min="60" max="78" width="8.85546875" style="43" hidden="1" customWidth="1"/>
    <col min="79" max="79" width="8.85546875" style="43" customWidth="1"/>
    <col min="80" max="16384" width="8.85546875" style="43"/>
  </cols>
  <sheetData>
    <row r="2" spans="1:61" ht="12.75" customHeight="1" thickBot="1">
      <c r="B2" s="121" t="s">
        <v>143</v>
      </c>
      <c r="E2" s="122"/>
      <c r="K2" s="121" t="s">
        <v>233</v>
      </c>
      <c r="Q2" s="121" t="s">
        <v>196</v>
      </c>
      <c r="AA2" s="121" t="s">
        <v>234</v>
      </c>
      <c r="AB2" s="121"/>
      <c r="AD2" s="121"/>
      <c r="AE2" s="121"/>
      <c r="AF2" s="121"/>
      <c r="AG2" s="121"/>
      <c r="AH2" s="121"/>
      <c r="BA2" s="42" t="s">
        <v>142</v>
      </c>
      <c r="BB2" s="296" t="e">
        <f>VLOOKUP(padMetal,BA3:BB10,2,0)</f>
        <v>#N/A</v>
      </c>
      <c r="BC2" s="43" t="e">
        <f>VLOOKUP(padMetal,BA3:BC10,3)</f>
        <v>#N/A</v>
      </c>
      <c r="BD2" s="43" t="e">
        <f>VLOOKUP(padMetal,BA3:BD10,4)</f>
        <v>#N/A</v>
      </c>
      <c r="BE2" s="297" t="s">
        <v>310</v>
      </c>
      <c r="BF2" s="297" t="s">
        <v>311</v>
      </c>
      <c r="BG2" s="297"/>
      <c r="BH2" s="297" t="s">
        <v>312</v>
      </c>
    </row>
    <row r="3" spans="1:61" ht="12.75" customHeight="1">
      <c r="B3" s="203"/>
      <c r="C3" s="204" t="s">
        <v>182</v>
      </c>
      <c r="D3" s="407"/>
      <c r="E3" s="408"/>
      <c r="F3" s="205"/>
      <c r="G3" s="204" t="s">
        <v>139</v>
      </c>
      <c r="H3" s="407"/>
      <c r="I3" s="414"/>
      <c r="Q3" s="126"/>
      <c r="R3" s="48" t="s">
        <v>172</v>
      </c>
      <c r="S3" s="407"/>
      <c r="T3" s="413"/>
      <c r="U3" s="48" t="s">
        <v>22</v>
      </c>
      <c r="V3" s="407"/>
      <c r="W3" s="413"/>
      <c r="X3" s="131"/>
      <c r="Y3" s="132"/>
      <c r="AA3" s="136"/>
      <c r="AB3" s="137" t="s">
        <v>171</v>
      </c>
      <c r="AC3" s="131"/>
      <c r="AD3" s="137" t="s">
        <v>150</v>
      </c>
      <c r="AE3" s="131"/>
      <c r="AF3" s="131"/>
      <c r="AG3" s="140" t="s">
        <v>153</v>
      </c>
      <c r="AH3" s="135"/>
      <c r="BA3" s="42" t="s">
        <v>23</v>
      </c>
      <c r="BB3" s="42">
        <v>0</v>
      </c>
      <c r="BC3" s="43" t="str">
        <f>IF(Min_Pad_Siz&gt;89,$BH$5,IF(Min_Pad_Siz&gt;63,$BH$4,$BH$3))</f>
        <v>114-519</v>
      </c>
      <c r="BD3" s="43" t="str">
        <f>IF(Min_Pad_Siz&gt;89,$BI$5,IF(Min_Pad_Siz&gt;63,$BI$4,$BI$3))</f>
        <v>Wire, .7 Mil Tip, 7 Mil len</v>
      </c>
      <c r="BE3" s="297" t="s">
        <v>313</v>
      </c>
      <c r="BF3" s="297" t="s">
        <v>314</v>
      </c>
      <c r="BG3" s="297" t="s">
        <v>322</v>
      </c>
      <c r="BH3" s="297" t="s">
        <v>315</v>
      </c>
      <c r="BI3" s="297" t="s">
        <v>325</v>
      </c>
    </row>
    <row r="4" spans="1:61" ht="12.75" customHeight="1">
      <c r="B4" s="206"/>
      <c r="C4" s="207" t="s">
        <v>85</v>
      </c>
      <c r="D4" s="409" t="s">
        <v>351</v>
      </c>
      <c r="E4" s="410"/>
      <c r="F4" s="208"/>
      <c r="G4" s="207" t="s">
        <v>200</v>
      </c>
      <c r="H4" s="411"/>
      <c r="I4" s="412"/>
      <c r="J4" s="135"/>
      <c r="K4" s="135"/>
      <c r="N4" s="199"/>
      <c r="Q4" s="133"/>
      <c r="R4" s="50" t="s">
        <v>144</v>
      </c>
      <c r="S4" s="409"/>
      <c r="T4" s="416"/>
      <c r="U4" s="416"/>
      <c r="V4" s="416"/>
      <c r="W4" s="416"/>
      <c r="Y4" s="44"/>
      <c r="AA4" s="49"/>
      <c r="AB4" s="160"/>
      <c r="AC4" s="139" t="s">
        <v>151</v>
      </c>
      <c r="AD4" s="160"/>
      <c r="AE4" s="139" t="s">
        <v>151</v>
      </c>
      <c r="AF4" s="165" t="s">
        <v>173</v>
      </c>
      <c r="AG4" s="162" t="s">
        <v>349</v>
      </c>
      <c r="BA4" s="42" t="s">
        <v>24</v>
      </c>
      <c r="BB4" s="42">
        <v>0</v>
      </c>
      <c r="BC4" s="43" t="str">
        <f>IF(Min_Pad_Siz&gt;89,$BH$5,IF(Min_Pad_Siz&gt;63,$BH$4,$BH$3))</f>
        <v>114-519</v>
      </c>
      <c r="BD4" s="43" t="str">
        <f>IF(Min_Pad_Siz&gt;89,$BI$5,IF(Min_Pad_Siz&gt;63,$BI$4,$BI$3))</f>
        <v>Wire, .7 Mil Tip, 7 Mil len</v>
      </c>
      <c r="BE4" s="297" t="s">
        <v>316</v>
      </c>
      <c r="BF4" s="297" t="s">
        <v>317</v>
      </c>
      <c r="BG4" s="297" t="s">
        <v>323</v>
      </c>
      <c r="BH4" s="297" t="s">
        <v>318</v>
      </c>
      <c r="BI4" s="297" t="s">
        <v>326</v>
      </c>
    </row>
    <row r="5" spans="1:61" ht="12.75" customHeight="1">
      <c r="B5" s="206"/>
      <c r="C5" s="207" t="s">
        <v>193</v>
      </c>
      <c r="D5" s="198"/>
      <c r="E5" s="209" t="s">
        <v>194</v>
      </c>
      <c r="F5" s="300" t="str">
        <f>IF(Min_Pad_Siz&lt;50,"Pad/Passivation Size Warning - Consult Factory","")</f>
        <v>Pad/Passivation Size Warning - Consult Factory</v>
      </c>
      <c r="G5" s="210"/>
      <c r="H5" s="211"/>
      <c r="I5" s="212"/>
      <c r="N5" s="199"/>
      <c r="Q5" s="117"/>
      <c r="Y5" s="44"/>
      <c r="AA5" s="49"/>
      <c r="AE5" s="50"/>
      <c r="AF5" s="165" t="s">
        <v>174</v>
      </c>
      <c r="AG5" s="162" t="s">
        <v>145</v>
      </c>
      <c r="BA5" s="42" t="s">
        <v>57</v>
      </c>
      <c r="BB5" s="42">
        <v>1</v>
      </c>
      <c r="BC5" s="43" t="str">
        <f>IF(Min_Pad_Siz&gt;89,$BH$5,IF(Min_Pad_Siz&gt;63,$BH$4,$BH$3))</f>
        <v>114-519</v>
      </c>
      <c r="BD5" s="43" t="str">
        <f>IF(Min_Pad_Siz&gt;89,$BI$5,IF(Min_Pad_Siz&gt;63,$BI$4,$BI$3))</f>
        <v>Wire, .7 Mil Tip, 7 Mil len</v>
      </c>
      <c r="BE5" s="297" t="s">
        <v>319</v>
      </c>
      <c r="BF5" s="297" t="s">
        <v>320</v>
      </c>
      <c r="BG5" s="297" t="s">
        <v>324</v>
      </c>
      <c r="BH5" s="297" t="s">
        <v>321</v>
      </c>
      <c r="BI5" s="297" t="s">
        <v>327</v>
      </c>
    </row>
    <row r="6" spans="1:61" ht="12.75" customHeight="1">
      <c r="B6" s="206"/>
      <c r="C6" s="207" t="s">
        <v>195</v>
      </c>
      <c r="D6" s="198"/>
      <c r="E6" s="213" t="s">
        <v>169</v>
      </c>
      <c r="F6" s="208"/>
      <c r="G6" s="210"/>
      <c r="H6" s="211"/>
      <c r="I6" s="212"/>
      <c r="Q6" s="166" t="s">
        <v>149</v>
      </c>
      <c r="R6" s="128"/>
      <c r="Y6" s="44"/>
      <c r="AA6" s="49"/>
      <c r="AB6" s="112" t="s">
        <v>167</v>
      </c>
      <c r="AD6" s="112" t="s">
        <v>168</v>
      </c>
      <c r="AG6" s="161" t="s">
        <v>170</v>
      </c>
      <c r="BA6" s="42" t="s">
        <v>58</v>
      </c>
      <c r="BB6" s="42">
        <v>1</v>
      </c>
      <c r="BC6" s="43" t="str">
        <f>IF(Min_Pad_Siz&gt;89,$BH$5,IF(Min_Pad_Siz&gt;63,$BH$4,$BH$3))</f>
        <v>114-519</v>
      </c>
      <c r="BD6" s="43" t="str">
        <f>IF(Min_Pad_Siz&gt;89,$BI$5,IF(Min_Pad_Siz&gt;63,$BI$4,$BI$3))</f>
        <v>Wire, .7 Mil Tip, 7 Mil len</v>
      </c>
    </row>
    <row r="7" spans="1:61" ht="12.75" customHeight="1">
      <c r="B7" s="206"/>
      <c r="C7" s="214" t="s">
        <v>197</v>
      </c>
      <c r="D7" s="189"/>
      <c r="E7" s="208"/>
      <c r="F7" s="214" t="s">
        <v>230</v>
      </c>
      <c r="G7" s="198"/>
      <c r="H7" s="211"/>
      <c r="I7" s="215"/>
      <c r="K7" s="135"/>
      <c r="N7" s="135"/>
      <c r="Q7" s="330" t="s">
        <v>145</v>
      </c>
      <c r="R7" s="409"/>
      <c r="S7" s="416"/>
      <c r="T7" s="50" t="str">
        <f>IF(R7="Other CMI","P/N:",IF(R7="Other (non-CMI)","Describe:","Tip Metal:"))</f>
        <v>Tip Metal:</v>
      </c>
      <c r="U7" s="409"/>
      <c r="V7" s="417"/>
      <c r="W7" s="417"/>
      <c r="X7" s="417"/>
      <c r="Y7" s="294"/>
      <c r="AA7" s="49"/>
      <c r="AB7" s="160">
        <v>0</v>
      </c>
      <c r="AC7" s="139" t="s">
        <v>151</v>
      </c>
      <c r="AD7" s="160">
        <v>0</v>
      </c>
      <c r="AE7" s="139" t="s">
        <v>151</v>
      </c>
      <c r="AG7" s="162">
        <v>1</v>
      </c>
      <c r="AK7" s="125"/>
      <c r="AL7" s="125"/>
      <c r="AM7" s="125"/>
      <c r="AN7" s="125"/>
      <c r="BA7" s="298" t="s">
        <v>25</v>
      </c>
      <c r="BB7" s="298">
        <v>0</v>
      </c>
      <c r="BC7" s="299" t="str">
        <f>IF(Min_Pad_Siz&gt;89,$BF$5,IF(Min_Pad_Siz&gt;63,$BF$4,$BF$3))</f>
        <v>132-475</v>
      </c>
      <c r="BD7" s="299" t="str">
        <f>IF(Min_Pad_Siz&gt;89,$BG$5,IF(Min_Pad_Siz&gt;63,$BG$4,$BG$3))</f>
        <v>BeCu, .75 Mil Tip, 7 Mil len</v>
      </c>
    </row>
    <row r="8" spans="1:61" s="42" customFormat="1" ht="12.75" customHeight="1">
      <c r="A8" s="130"/>
      <c r="B8" s="206"/>
      <c r="C8" s="207" t="s">
        <v>27</v>
      </c>
      <c r="D8" s="198"/>
      <c r="E8" s="209" t="s">
        <v>194</v>
      </c>
      <c r="F8" s="207" t="s">
        <v>28</v>
      </c>
      <c r="G8" s="198"/>
      <c r="H8" s="216"/>
      <c r="I8" s="215"/>
      <c r="J8" s="43"/>
      <c r="K8" s="43"/>
      <c r="L8" s="43"/>
      <c r="M8" s="118"/>
      <c r="N8" s="43"/>
      <c r="Q8" s="330" t="s">
        <v>146</v>
      </c>
      <c r="R8" s="409"/>
      <c r="S8" s="416"/>
      <c r="T8" s="50" t="str">
        <f t="shared" ref="T8:T10" si="0">IF(R8="Other CMI","P/N:",IF(R8="Other (non-CMI)","Describe:","Tip Metal:"))</f>
        <v>Tip Metal:</v>
      </c>
      <c r="U8" s="409"/>
      <c r="V8" s="417"/>
      <c r="W8" s="417"/>
      <c r="X8" s="417"/>
      <c r="Y8" s="294"/>
      <c r="Z8" s="43"/>
      <c r="AA8" s="49"/>
      <c r="AB8" s="43"/>
      <c r="AC8" s="43"/>
      <c r="AD8" s="43"/>
      <c r="AE8" s="43"/>
      <c r="AF8" s="43"/>
      <c r="AG8" s="44"/>
      <c r="AH8" s="43"/>
      <c r="AI8" s="128"/>
      <c r="AL8" s="125"/>
      <c r="BA8" s="298" t="s">
        <v>141</v>
      </c>
      <c r="BB8" s="298">
        <v>1</v>
      </c>
      <c r="BC8" s="299" t="str">
        <f>IF(Min_Pad_Siz&gt;89,$BF$5,IF(Min_Pad_Siz&gt;63,$BF$4,$BF$3))</f>
        <v>132-475</v>
      </c>
      <c r="BD8" s="299" t="str">
        <f>IF(Min_Pad_Siz&gt;89,$BG$5,IF(Min_Pad_Siz&gt;63,$BG$4,$BG$3))</f>
        <v>BeCu, .75 Mil Tip, 7 Mil len</v>
      </c>
    </row>
    <row r="9" spans="1:61" s="42" customFormat="1" ht="12.75" customHeight="1">
      <c r="A9" s="130"/>
      <c r="B9" s="206"/>
      <c r="C9" s="207" t="s">
        <v>198</v>
      </c>
      <c r="D9" s="198"/>
      <c r="E9" s="209" t="s">
        <v>194</v>
      </c>
      <c r="F9" s="207" t="s">
        <v>29</v>
      </c>
      <c r="G9" s="198"/>
      <c r="H9" s="216"/>
      <c r="I9" s="217"/>
      <c r="K9" s="135"/>
      <c r="L9" s="43"/>
      <c r="M9" s="43"/>
      <c r="N9" s="43"/>
      <c r="Q9" s="330" t="s">
        <v>147</v>
      </c>
      <c r="R9" s="409"/>
      <c r="S9" s="416"/>
      <c r="T9" s="50" t="str">
        <f t="shared" si="0"/>
        <v>Tip Metal:</v>
      </c>
      <c r="U9" s="409"/>
      <c r="V9" s="417"/>
      <c r="W9" s="417"/>
      <c r="X9" s="417"/>
      <c r="Y9" s="294"/>
      <c r="Z9" s="43"/>
      <c r="AA9" s="49"/>
      <c r="AB9" s="415" t="s">
        <v>152</v>
      </c>
      <c r="AC9" s="356"/>
      <c r="AD9" s="43"/>
      <c r="AE9" s="43"/>
      <c r="AF9" s="43"/>
      <c r="AG9" s="44"/>
      <c r="BA9" s="42" t="s">
        <v>140</v>
      </c>
      <c r="BB9" s="42">
        <v>1</v>
      </c>
      <c r="BC9" s="43" t="str">
        <f>IF(Min_Pad_Siz&gt;89,$BH$5,IF(Min_Pad_Siz&gt;63,$BH$4,$BH$3))</f>
        <v>114-519</v>
      </c>
      <c r="BD9" s="43" t="str">
        <f>IF(Min_Pad_Siz&gt;89,$BI$5,IF(Min_Pad_Siz&gt;63,$BI$4,$BI$3))</f>
        <v>Wire, .7 Mil Tip, 7 Mil len</v>
      </c>
    </row>
    <row r="10" spans="1:61" s="42" customFormat="1" ht="12.75" customHeight="1">
      <c r="A10" s="130"/>
      <c r="B10" s="206"/>
      <c r="C10" s="207" t="s">
        <v>199</v>
      </c>
      <c r="D10" s="198"/>
      <c r="E10" s="213" t="s">
        <v>169</v>
      </c>
      <c r="F10" s="216"/>
      <c r="G10" s="216"/>
      <c r="H10" s="216"/>
      <c r="I10" s="217"/>
      <c r="J10" s="43"/>
      <c r="K10" s="43"/>
      <c r="L10" s="43"/>
      <c r="M10" s="43"/>
      <c r="N10" s="43"/>
      <c r="Q10" s="330" t="s">
        <v>148</v>
      </c>
      <c r="R10" s="409"/>
      <c r="S10" s="416"/>
      <c r="T10" s="50" t="str">
        <f t="shared" si="0"/>
        <v>Tip Metal:</v>
      </c>
      <c r="U10" s="409"/>
      <c r="V10" s="417"/>
      <c r="W10" s="417"/>
      <c r="X10" s="417"/>
      <c r="Y10" s="294"/>
      <c r="Z10" s="43"/>
      <c r="AA10" s="49"/>
      <c r="AB10" s="411" t="s">
        <v>339</v>
      </c>
      <c r="AC10" s="416"/>
      <c r="AD10" s="43"/>
      <c r="AE10" s="43"/>
      <c r="AF10" s="43"/>
      <c r="AG10" s="44"/>
      <c r="BA10" s="42" t="s">
        <v>26</v>
      </c>
      <c r="BB10" s="42">
        <v>0</v>
      </c>
      <c r="BC10" s="43" t="str">
        <f>IF(Min_Pad_Siz&gt;89,$BH$5,IF(Min_Pad_Siz&gt;63,$BH$4,$BH$3))</f>
        <v>114-519</v>
      </c>
      <c r="BD10" s="43" t="str">
        <f>IF(Min_Pad_Siz&gt;89,$BI$5,IF(Min_Pad_Siz&gt;63,$BI$4,$BI$3))</f>
        <v>Wire, .7 Mil Tip, 7 Mil len</v>
      </c>
    </row>
    <row r="11" spans="1:61" s="42" customFormat="1" ht="12.75" customHeight="1" thickBot="1">
      <c r="A11" s="130"/>
      <c r="B11" s="218"/>
      <c r="C11" s="219"/>
      <c r="D11" s="220" t="s">
        <v>83</v>
      </c>
      <c r="E11" s="202"/>
      <c r="F11" s="221"/>
      <c r="G11" s="222" t="s">
        <v>231</v>
      </c>
      <c r="H11" s="384"/>
      <c r="I11" s="385"/>
      <c r="K11" s="43"/>
      <c r="L11" s="43"/>
      <c r="M11" s="43"/>
      <c r="N11" s="43"/>
      <c r="Q11" s="119"/>
      <c r="R11" s="120"/>
      <c r="S11" s="134"/>
      <c r="T11" s="45"/>
      <c r="U11" s="45"/>
      <c r="V11" s="45"/>
      <c r="W11" s="45"/>
      <c r="X11" s="45"/>
      <c r="Y11" s="46"/>
      <c r="Z11" s="43"/>
      <c r="AA11" s="138"/>
      <c r="AB11" s="45"/>
      <c r="AC11" s="45"/>
      <c r="AD11" s="45"/>
      <c r="AE11" s="45"/>
      <c r="AF11" s="45"/>
      <c r="AG11" s="46"/>
    </row>
    <row r="12" spans="1:61" s="42" customFormat="1" ht="12.75" customHeight="1">
      <c r="A12" s="130"/>
      <c r="B12" s="118"/>
      <c r="C12" s="118"/>
      <c r="D12" s="118"/>
      <c r="E12" s="43"/>
      <c r="F12" s="50"/>
      <c r="G12" s="43"/>
      <c r="H12" s="43"/>
      <c r="I12" s="43"/>
      <c r="J12" s="43"/>
      <c r="K12" s="50"/>
      <c r="L12" s="163"/>
      <c r="M12" s="163"/>
      <c r="N12" s="163"/>
      <c r="Q12" s="118"/>
      <c r="R12" s="118"/>
      <c r="S12" s="139"/>
      <c r="T12" s="43"/>
      <c r="U12" s="43"/>
      <c r="V12" s="43"/>
      <c r="W12" s="43"/>
      <c r="X12" s="43"/>
      <c r="Y12" s="43"/>
      <c r="Z12" s="43"/>
      <c r="AB12" s="43"/>
      <c r="AC12" s="43"/>
      <c r="AD12" s="43"/>
      <c r="AE12" s="43"/>
      <c r="AF12" s="43"/>
      <c r="AG12" s="43"/>
    </row>
    <row r="13" spans="1:61" s="42" customFormat="1" ht="12.75" customHeight="1" thickBot="1">
      <c r="A13" s="130"/>
      <c r="B13" s="121" t="s">
        <v>165</v>
      </c>
      <c r="C13" s="118"/>
      <c r="D13" s="118"/>
      <c r="E13" s="43"/>
      <c r="F13" s="50"/>
      <c r="G13" s="43"/>
      <c r="H13" s="43"/>
      <c r="I13" s="43"/>
      <c r="J13" s="43"/>
      <c r="K13" s="50"/>
      <c r="L13" s="163"/>
      <c r="M13" s="163"/>
      <c r="N13" s="163"/>
      <c r="Q13" s="121" t="s">
        <v>166</v>
      </c>
      <c r="R13" s="118"/>
      <c r="S13" s="139"/>
      <c r="T13" s="43"/>
      <c r="U13" s="43"/>
      <c r="V13" s="43"/>
      <c r="W13" s="43"/>
      <c r="X13" s="43"/>
      <c r="Y13" s="43"/>
      <c r="Z13" s="43"/>
      <c r="AB13" s="43"/>
      <c r="AC13" s="43"/>
      <c r="AD13" s="43"/>
      <c r="AE13" s="43"/>
      <c r="AF13" s="43"/>
      <c r="AG13" s="43"/>
    </row>
    <row r="14" spans="1:61" s="42" customFormat="1" ht="12.75" customHeight="1" thickBot="1">
      <c r="A14" s="155" t="s">
        <v>48</v>
      </c>
      <c r="B14" s="157" t="s">
        <v>154</v>
      </c>
      <c r="C14" s="158" t="s">
        <v>155</v>
      </c>
      <c r="D14" s="158" t="s">
        <v>156</v>
      </c>
      <c r="E14" s="159" t="s">
        <v>70</v>
      </c>
      <c r="F14" s="159" t="s">
        <v>157</v>
      </c>
      <c r="G14" s="158" t="s">
        <v>158</v>
      </c>
      <c r="H14" s="158" t="s">
        <v>159</v>
      </c>
      <c r="I14" s="158" t="s">
        <v>160</v>
      </c>
      <c r="J14" s="158" t="s">
        <v>161</v>
      </c>
      <c r="K14" s="158" t="s">
        <v>162</v>
      </c>
      <c r="L14" s="158" t="s">
        <v>163</v>
      </c>
      <c r="M14" s="158" t="s">
        <v>164</v>
      </c>
      <c r="N14" s="158" t="s">
        <v>77</v>
      </c>
      <c r="Q14" s="335" t="str">
        <f ca="1">IF(AND(Chart!K1&gt;0,Chart!AO1&gt;0),"X"&amp;ABS(Chart!K4-OFFSET(Chart!AS3,Chart!AO1,0))&amp;", Y"&amp;ABS(Chart!P4-OFFSET(Chart!AT3,Chart!AO1,0)),"")</f>
        <v/>
      </c>
      <c r="R14" s="127"/>
      <c r="S14" s="141"/>
      <c r="T14" s="131"/>
      <c r="U14" s="131"/>
      <c r="V14" s="131"/>
      <c r="W14" s="334" t="str">
        <f ca="1">IF(AND(Chart!K1&gt;0,Chart!AE1&gt;0),"X"&amp;ABS(OFFSET(Chart!AI3,Chart!AE1,0)-OFFSET(Chart!O3,Chart!K1,0))&amp;", Y"&amp;ABS(OFFSET(Chart!AJ3,Chart!AE1,0)-OFFSET(Chart!P3,Chart!K1,0)),"")</f>
        <v/>
      </c>
      <c r="X14" s="332"/>
      <c r="Y14" s="332"/>
      <c r="Z14" s="131"/>
      <c r="AA14" s="131"/>
      <c r="AB14" s="131"/>
      <c r="AC14" s="131"/>
      <c r="AD14" s="131"/>
      <c r="AE14" s="131"/>
      <c r="AF14" s="131"/>
      <c r="AG14" s="132"/>
    </row>
    <row r="15" spans="1:61" s="42" customFormat="1" ht="12.75" customHeight="1">
      <c r="A15" s="386"/>
      <c r="B15" s="391" t="s">
        <v>76</v>
      </c>
      <c r="C15" s="391" t="s">
        <v>84</v>
      </c>
      <c r="D15" s="391" t="s">
        <v>31</v>
      </c>
      <c r="E15" s="393" t="s">
        <v>192</v>
      </c>
      <c r="F15" s="394"/>
      <c r="G15" s="397" t="s">
        <v>237</v>
      </c>
      <c r="H15" s="400" t="s">
        <v>238</v>
      </c>
      <c r="I15" s="402" t="s">
        <v>232</v>
      </c>
      <c r="J15" s="397" t="s">
        <v>239</v>
      </c>
      <c r="K15" s="405"/>
      <c r="L15" s="405"/>
      <c r="M15" s="405"/>
      <c r="N15" s="391" t="s">
        <v>262</v>
      </c>
      <c r="Q15" s="117"/>
      <c r="R15" s="118"/>
      <c r="S15" s="139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4"/>
      <c r="BA15" s="295" t="s">
        <v>309</v>
      </c>
    </row>
    <row r="16" spans="1:61" s="42" customFormat="1" ht="12.75" customHeight="1">
      <c r="A16" s="386"/>
      <c r="B16" s="392"/>
      <c r="C16" s="392"/>
      <c r="D16" s="392"/>
      <c r="E16" s="395"/>
      <c r="F16" s="396"/>
      <c r="G16" s="398"/>
      <c r="H16" s="401"/>
      <c r="I16" s="403"/>
      <c r="J16" s="398"/>
      <c r="K16" s="406"/>
      <c r="L16" s="406"/>
      <c r="M16" s="406"/>
      <c r="N16" s="403"/>
      <c r="Q16" s="49"/>
      <c r="R16" s="43"/>
      <c r="S16" s="43"/>
      <c r="T16" s="142" t="str">
        <f>IF(ISTEXT(R7),R7,"")</f>
        <v/>
      </c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4"/>
      <c r="BA16" s="42">
        <f>IF($D$7="Yes",MIN(D5:D6,D9:D10),MIN(D5:D6))</f>
        <v>0</v>
      </c>
    </row>
    <row r="17" spans="1:38" s="42" customFormat="1" ht="13.5" customHeight="1">
      <c r="A17" s="386"/>
      <c r="B17" s="392"/>
      <c r="C17" s="392"/>
      <c r="D17" s="392"/>
      <c r="E17" s="179" t="s">
        <v>33</v>
      </c>
      <c r="F17" s="180" t="s">
        <v>34</v>
      </c>
      <c r="G17" s="399"/>
      <c r="H17" s="401"/>
      <c r="I17" s="404"/>
      <c r="J17" s="186" t="s">
        <v>48</v>
      </c>
      <c r="K17" s="188" t="s">
        <v>154</v>
      </c>
      <c r="L17" s="188" t="s">
        <v>155</v>
      </c>
      <c r="M17" s="186" t="s">
        <v>156</v>
      </c>
      <c r="N17" s="404"/>
      <c r="Q17" s="49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4"/>
    </row>
    <row r="18" spans="1:38" s="41" customFormat="1" ht="12.75" customHeight="1">
      <c r="A18" s="156">
        <v>1</v>
      </c>
      <c r="B18" s="150"/>
      <c r="C18" s="95"/>
      <c r="D18" s="116"/>
      <c r="E18" s="115"/>
      <c r="F18" s="115"/>
      <c r="G18" s="183"/>
      <c r="H18" s="113"/>
      <c r="I18" s="181"/>
      <c r="J18" s="113"/>
      <c r="K18" s="113"/>
      <c r="L18" s="113"/>
      <c r="M18" s="113"/>
      <c r="N18" s="187" t="s">
        <v>300</v>
      </c>
      <c r="Q18" s="49"/>
      <c r="R18" s="43"/>
      <c r="S18" s="43"/>
      <c r="T18" s="43"/>
      <c r="U18" s="43"/>
      <c r="V18" s="43"/>
      <c r="W18" s="43"/>
      <c r="X18" s="43"/>
      <c r="Y18" s="43"/>
      <c r="Z18" s="128"/>
      <c r="AA18" s="128"/>
      <c r="AB18" s="128"/>
      <c r="AC18" s="128"/>
      <c r="AD18" s="128"/>
      <c r="AE18" s="128"/>
      <c r="AF18" s="128"/>
      <c r="AG18" s="143"/>
    </row>
    <row r="19" spans="1:38" s="41" customFormat="1" ht="12.75" customHeight="1">
      <c r="A19" s="156">
        <f>A18+1</f>
        <v>2</v>
      </c>
      <c r="B19" s="150"/>
      <c r="C19" s="95"/>
      <c r="D19" s="116"/>
      <c r="E19" s="115"/>
      <c r="F19" s="115"/>
      <c r="G19" s="182"/>
      <c r="H19" s="113"/>
      <c r="I19" s="181" t="s">
        <v>222</v>
      </c>
      <c r="J19" s="113" t="s">
        <v>350</v>
      </c>
      <c r="K19" s="113"/>
      <c r="L19" s="113"/>
      <c r="M19" s="113"/>
      <c r="N19" s="187" t="s">
        <v>300</v>
      </c>
      <c r="Q19" s="144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43"/>
    </row>
    <row r="20" spans="1:38" s="41" customFormat="1" ht="12.75" customHeight="1">
      <c r="A20" s="156">
        <f t="shared" ref="A20:A83" si="1">A19+1</f>
        <v>3</v>
      </c>
      <c r="B20" s="150"/>
      <c r="C20" s="95"/>
      <c r="D20" s="116"/>
      <c r="E20" s="115"/>
      <c r="F20" s="115"/>
      <c r="G20" s="182"/>
      <c r="H20" s="113"/>
      <c r="I20" s="181"/>
      <c r="J20" s="113"/>
      <c r="K20" s="113"/>
      <c r="L20" s="113"/>
      <c r="M20" s="113"/>
      <c r="N20" s="187" t="s">
        <v>300</v>
      </c>
      <c r="Q20" s="144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43"/>
    </row>
    <row r="21" spans="1:38" s="41" customFormat="1" ht="12.75" customHeight="1">
      <c r="A21" s="156">
        <f t="shared" si="1"/>
        <v>4</v>
      </c>
      <c r="B21" s="150"/>
      <c r="C21" s="95"/>
      <c r="D21" s="116"/>
      <c r="E21" s="115"/>
      <c r="F21" s="115"/>
      <c r="G21" s="182"/>
      <c r="H21" s="113"/>
      <c r="I21" s="181"/>
      <c r="J21" s="113"/>
      <c r="K21" s="113"/>
      <c r="L21" s="113"/>
      <c r="M21" s="113"/>
      <c r="N21" s="187" t="s">
        <v>300</v>
      </c>
      <c r="Q21" s="144"/>
      <c r="R21" s="128"/>
      <c r="S21" s="128"/>
      <c r="T21" s="128"/>
      <c r="U21" s="128"/>
      <c r="V21" s="128"/>
      <c r="W21" s="128"/>
      <c r="X21" s="128"/>
      <c r="Y21" s="128"/>
      <c r="Z21" s="145"/>
      <c r="AA21" s="128"/>
      <c r="AB21" s="128"/>
      <c r="AC21" s="128"/>
      <c r="AD21" s="128"/>
      <c r="AE21" s="128"/>
      <c r="AF21" s="128"/>
      <c r="AG21" s="143"/>
    </row>
    <row r="22" spans="1:38" s="41" customFormat="1" ht="12.75" customHeight="1">
      <c r="A22" s="156">
        <f t="shared" si="1"/>
        <v>5</v>
      </c>
      <c r="B22" s="150"/>
      <c r="C22" s="95"/>
      <c r="D22" s="116"/>
      <c r="E22" s="115"/>
      <c r="F22" s="115"/>
      <c r="G22" s="182"/>
      <c r="H22" s="113"/>
      <c r="I22" s="181"/>
      <c r="J22" s="113"/>
      <c r="K22" s="113"/>
      <c r="L22" s="113"/>
      <c r="M22" s="113"/>
      <c r="N22" s="187"/>
      <c r="Q22" s="144"/>
      <c r="R22" s="128"/>
      <c r="S22" s="128"/>
      <c r="T22" s="128"/>
      <c r="U22" s="128"/>
      <c r="V22" s="128"/>
      <c r="W22" s="128"/>
      <c r="X22" s="128"/>
      <c r="Y22" s="145"/>
      <c r="Z22" s="145"/>
      <c r="AA22" s="128"/>
      <c r="AB22" s="128"/>
      <c r="AC22" s="128"/>
      <c r="AD22" s="128"/>
      <c r="AE22" s="128"/>
      <c r="AF22" s="128"/>
      <c r="AG22" s="143"/>
    </row>
    <row r="23" spans="1:38" s="41" customFormat="1" ht="12.75" customHeight="1">
      <c r="A23" s="156">
        <f t="shared" si="1"/>
        <v>6</v>
      </c>
      <c r="B23" s="149"/>
      <c r="C23" s="95"/>
      <c r="D23" s="116"/>
      <c r="E23" s="115"/>
      <c r="F23" s="115"/>
      <c r="G23" s="182"/>
      <c r="H23" s="113"/>
      <c r="I23" s="181"/>
      <c r="J23" s="113"/>
      <c r="K23" s="113"/>
      <c r="L23" s="113"/>
      <c r="M23" s="113"/>
      <c r="N23" s="187"/>
      <c r="Q23" s="387" t="str">
        <f>IF(ISTEXT(R9),R9,"")</f>
        <v/>
      </c>
      <c r="R23" s="128"/>
      <c r="S23" s="128"/>
      <c r="T23" s="128"/>
      <c r="U23" s="128"/>
      <c r="V23" s="128"/>
      <c r="W23" s="389" t="str">
        <f>IF(ISTEXT(R10),R10,"")</f>
        <v/>
      </c>
      <c r="X23" s="128"/>
      <c r="Y23" s="145"/>
      <c r="Z23" s="145"/>
      <c r="AA23" s="128"/>
      <c r="AB23" s="128"/>
      <c r="AC23" s="128"/>
      <c r="AD23" s="128"/>
      <c r="AE23" s="128"/>
      <c r="AF23" s="128"/>
      <c r="AG23" s="143"/>
    </row>
    <row r="24" spans="1:38" s="41" customFormat="1" ht="12.75" customHeight="1">
      <c r="A24" s="156">
        <f t="shared" si="1"/>
        <v>7</v>
      </c>
      <c r="B24" s="149"/>
      <c r="C24" s="95"/>
      <c r="D24" s="116"/>
      <c r="E24" s="115"/>
      <c r="F24" s="115"/>
      <c r="G24" s="182"/>
      <c r="H24" s="113"/>
      <c r="I24" s="181"/>
      <c r="J24" s="113"/>
      <c r="K24" s="113"/>
      <c r="L24" s="113"/>
      <c r="M24" s="113"/>
      <c r="N24" s="187"/>
      <c r="Q24" s="388"/>
      <c r="R24" s="128"/>
      <c r="S24" s="128"/>
      <c r="T24" s="128"/>
      <c r="U24" s="128"/>
      <c r="V24" s="128"/>
      <c r="W24" s="390"/>
      <c r="X24" s="128"/>
      <c r="Y24" s="145"/>
      <c r="Z24" s="145"/>
      <c r="AA24" s="128"/>
      <c r="AB24" s="128"/>
      <c r="AC24" s="128"/>
      <c r="AD24" s="128"/>
      <c r="AE24" s="128"/>
      <c r="AF24" s="128"/>
      <c r="AG24" s="143"/>
    </row>
    <row r="25" spans="1:38" s="41" customFormat="1" ht="12.75" customHeight="1">
      <c r="A25" s="156">
        <f t="shared" si="1"/>
        <v>8</v>
      </c>
      <c r="B25" s="149"/>
      <c r="C25" s="95"/>
      <c r="D25" s="116"/>
      <c r="E25" s="115"/>
      <c r="F25" s="115"/>
      <c r="G25" s="182"/>
      <c r="H25" s="113"/>
      <c r="I25" s="181"/>
      <c r="J25" s="113"/>
      <c r="K25" s="113"/>
      <c r="L25" s="113"/>
      <c r="M25" s="113"/>
      <c r="N25" s="187"/>
      <c r="Q25" s="388"/>
      <c r="R25" s="128"/>
      <c r="S25" s="128"/>
      <c r="T25" s="128"/>
      <c r="U25" s="128"/>
      <c r="V25" s="128"/>
      <c r="W25" s="390"/>
      <c r="X25" s="128"/>
      <c r="Y25" s="145"/>
      <c r="Z25" s="145"/>
      <c r="AA25" s="128"/>
      <c r="AB25" s="128"/>
      <c r="AC25" s="128"/>
      <c r="AD25" s="128"/>
      <c r="AE25" s="128"/>
      <c r="AF25" s="128"/>
      <c r="AG25" s="143"/>
    </row>
    <row r="26" spans="1:38" s="41" customFormat="1" ht="12.75" customHeight="1">
      <c r="A26" s="156">
        <f t="shared" si="1"/>
        <v>9</v>
      </c>
      <c r="B26" s="149"/>
      <c r="C26" s="95"/>
      <c r="D26" s="116"/>
      <c r="E26" s="115"/>
      <c r="F26" s="115"/>
      <c r="G26" s="182"/>
      <c r="H26" s="113"/>
      <c r="I26" s="181"/>
      <c r="J26" s="113"/>
      <c r="K26" s="113"/>
      <c r="L26" s="113"/>
      <c r="M26" s="113"/>
      <c r="N26" s="187"/>
      <c r="Q26" s="388"/>
      <c r="R26" s="128"/>
      <c r="S26" s="128"/>
      <c r="T26" s="128"/>
      <c r="U26" s="128"/>
      <c r="V26" s="128"/>
      <c r="W26" s="390"/>
      <c r="X26" s="128"/>
      <c r="Y26" s="145"/>
      <c r="Z26" s="145"/>
      <c r="AA26" s="128"/>
      <c r="AB26" s="128"/>
      <c r="AC26" s="128"/>
      <c r="AD26" s="128"/>
      <c r="AE26" s="128"/>
      <c r="AF26" s="128"/>
      <c r="AG26" s="143"/>
    </row>
    <row r="27" spans="1:38" s="41" customFormat="1" ht="12.75" customHeight="1">
      <c r="A27" s="156">
        <f t="shared" si="1"/>
        <v>10</v>
      </c>
      <c r="B27" s="149"/>
      <c r="C27" s="95"/>
      <c r="D27" s="116"/>
      <c r="E27" s="115"/>
      <c r="F27" s="115"/>
      <c r="G27" s="182"/>
      <c r="H27" s="113"/>
      <c r="I27" s="181"/>
      <c r="J27" s="113"/>
      <c r="K27" s="113"/>
      <c r="L27" s="113"/>
      <c r="M27" s="113"/>
      <c r="N27" s="187"/>
      <c r="Q27" s="388"/>
      <c r="R27" s="128"/>
      <c r="S27" s="128"/>
      <c r="T27" s="128"/>
      <c r="U27" s="128"/>
      <c r="V27" s="128"/>
      <c r="W27" s="390"/>
      <c r="X27" s="128"/>
      <c r="Y27" s="145"/>
      <c r="Z27" s="145"/>
      <c r="AA27" s="128"/>
      <c r="AB27" s="128"/>
      <c r="AC27" s="128"/>
      <c r="AD27" s="128"/>
      <c r="AE27" s="128"/>
      <c r="AF27" s="128"/>
      <c r="AG27" s="143"/>
    </row>
    <row r="28" spans="1:38" s="41" customFormat="1" ht="12.75" customHeight="1">
      <c r="A28" s="156">
        <f t="shared" si="1"/>
        <v>11</v>
      </c>
      <c r="B28" s="149"/>
      <c r="C28" s="95"/>
      <c r="D28" s="116"/>
      <c r="E28" s="115"/>
      <c r="F28" s="115"/>
      <c r="G28" s="182"/>
      <c r="H28" s="113"/>
      <c r="I28" s="181"/>
      <c r="J28" s="113"/>
      <c r="K28" s="113"/>
      <c r="L28" s="113"/>
      <c r="M28" s="113"/>
      <c r="N28" s="187"/>
      <c r="Q28" s="388"/>
      <c r="R28" s="128"/>
      <c r="S28" s="128"/>
      <c r="T28" s="128"/>
      <c r="U28" s="128"/>
      <c r="V28" s="128"/>
      <c r="W28" s="390"/>
      <c r="X28" s="128"/>
      <c r="Y28" s="145"/>
      <c r="Z28" s="145"/>
      <c r="AA28" s="128"/>
      <c r="AB28" s="128"/>
      <c r="AC28" s="128"/>
      <c r="AD28" s="128"/>
      <c r="AE28" s="128"/>
      <c r="AF28" s="128"/>
      <c r="AG28" s="143"/>
    </row>
    <row r="29" spans="1:38" s="41" customFormat="1" ht="12.75" customHeight="1">
      <c r="A29" s="156">
        <f t="shared" si="1"/>
        <v>12</v>
      </c>
      <c r="B29" s="149"/>
      <c r="C29" s="95"/>
      <c r="D29" s="116"/>
      <c r="E29" s="115"/>
      <c r="F29" s="115"/>
      <c r="G29" s="182"/>
      <c r="H29" s="113"/>
      <c r="I29" s="181"/>
      <c r="J29" s="113"/>
      <c r="K29" s="113"/>
      <c r="L29" s="113"/>
      <c r="M29" s="113"/>
      <c r="N29" s="187"/>
      <c r="Q29" s="388"/>
      <c r="R29" s="128"/>
      <c r="S29" s="128"/>
      <c r="T29" s="128"/>
      <c r="U29" s="128"/>
      <c r="V29" s="128"/>
      <c r="W29" s="390"/>
      <c r="X29" s="128"/>
      <c r="Y29" s="145"/>
      <c r="Z29" s="145"/>
      <c r="AA29" s="128"/>
      <c r="AB29" s="128"/>
      <c r="AC29" s="128"/>
      <c r="AD29" s="128"/>
      <c r="AE29" s="128"/>
      <c r="AF29" s="128"/>
      <c r="AG29" s="143"/>
    </row>
    <row r="30" spans="1:38" s="41" customFormat="1" ht="12.75" customHeight="1">
      <c r="A30" s="156">
        <f t="shared" si="1"/>
        <v>13</v>
      </c>
      <c r="B30" s="149"/>
      <c r="C30" s="95"/>
      <c r="D30" s="116"/>
      <c r="E30" s="115"/>
      <c r="F30" s="115"/>
      <c r="G30" s="182"/>
      <c r="H30" s="113"/>
      <c r="I30" s="181"/>
      <c r="J30" s="113"/>
      <c r="K30" s="113"/>
      <c r="L30" s="113"/>
      <c r="M30" s="113"/>
      <c r="N30" s="187"/>
      <c r="Q30" s="146"/>
      <c r="R30" s="128"/>
      <c r="S30" s="128"/>
      <c r="T30" s="128"/>
      <c r="U30" s="128"/>
      <c r="V30" s="128"/>
      <c r="W30" s="147"/>
      <c r="X30" s="128"/>
      <c r="Y30" s="145"/>
      <c r="Z30" s="145"/>
      <c r="AA30" s="128"/>
      <c r="AB30" s="128"/>
      <c r="AC30" s="128"/>
      <c r="AD30" s="128"/>
      <c r="AE30" s="128"/>
      <c r="AF30" s="128"/>
      <c r="AG30" s="143"/>
    </row>
    <row r="31" spans="1:38" s="41" customFormat="1" ht="12.75" customHeight="1">
      <c r="A31" s="156">
        <f t="shared" si="1"/>
        <v>14</v>
      </c>
      <c r="B31" s="149"/>
      <c r="C31" s="95"/>
      <c r="D31" s="116"/>
      <c r="E31" s="115"/>
      <c r="F31" s="115"/>
      <c r="G31" s="182"/>
      <c r="H31" s="113"/>
      <c r="I31" s="181"/>
      <c r="J31" s="113"/>
      <c r="K31" s="113"/>
      <c r="L31" s="113"/>
      <c r="M31" s="113"/>
      <c r="N31" s="187"/>
      <c r="Q31" s="144"/>
      <c r="R31" s="128"/>
      <c r="S31" s="128"/>
      <c r="T31" s="128"/>
      <c r="U31" s="128"/>
      <c r="V31" s="128"/>
      <c r="W31" s="128"/>
      <c r="X31" s="128"/>
      <c r="Y31" s="145"/>
      <c r="Z31" s="145"/>
      <c r="AA31" s="128"/>
      <c r="AB31" s="128"/>
      <c r="AC31" s="145"/>
      <c r="AD31" s="128"/>
      <c r="AE31" s="128"/>
      <c r="AF31" s="128"/>
      <c r="AG31" s="143"/>
    </row>
    <row r="32" spans="1:38" s="41" customFormat="1" ht="12.75" customHeight="1">
      <c r="A32" s="156">
        <f t="shared" si="1"/>
        <v>15</v>
      </c>
      <c r="B32" s="149"/>
      <c r="C32" s="95"/>
      <c r="D32" s="116"/>
      <c r="E32" s="115"/>
      <c r="F32" s="115"/>
      <c r="G32" s="182"/>
      <c r="H32" s="113"/>
      <c r="I32" s="181"/>
      <c r="J32" s="113"/>
      <c r="K32" s="113"/>
      <c r="L32" s="113"/>
      <c r="M32" s="113"/>
      <c r="N32" s="187"/>
      <c r="Q32" s="144"/>
      <c r="R32" s="128"/>
      <c r="S32" s="128"/>
      <c r="T32" s="128"/>
      <c r="U32" s="128"/>
      <c r="V32" s="145"/>
      <c r="W32" s="128"/>
      <c r="X32" s="145"/>
      <c r="Y32" s="128"/>
      <c r="Z32" s="145"/>
      <c r="AA32" s="128"/>
      <c r="AB32" s="128"/>
      <c r="AC32" s="145"/>
      <c r="AD32" s="145"/>
      <c r="AE32" s="145"/>
      <c r="AF32" s="145"/>
      <c r="AG32" s="148"/>
      <c r="AH32" s="129"/>
      <c r="AJ32" s="129"/>
      <c r="AL32" s="129"/>
    </row>
    <row r="33" spans="1:38" s="41" customFormat="1" ht="12.75" customHeight="1">
      <c r="A33" s="156">
        <f t="shared" si="1"/>
        <v>16</v>
      </c>
      <c r="B33" s="149"/>
      <c r="C33" s="95"/>
      <c r="D33" s="116"/>
      <c r="E33" s="115"/>
      <c r="F33" s="115"/>
      <c r="G33" s="182"/>
      <c r="H33" s="113"/>
      <c r="I33" s="181"/>
      <c r="J33" s="113"/>
      <c r="K33" s="113"/>
      <c r="L33" s="113"/>
      <c r="M33" s="113"/>
      <c r="N33" s="187"/>
      <c r="Q33" s="144"/>
      <c r="R33" s="128"/>
      <c r="S33" s="128"/>
      <c r="T33" s="128"/>
      <c r="U33" s="128"/>
      <c r="V33" s="145"/>
      <c r="W33" s="128"/>
      <c r="X33" s="145"/>
      <c r="Y33" s="128"/>
      <c r="Z33" s="145"/>
      <c r="AA33" s="128"/>
      <c r="AB33" s="128"/>
      <c r="AC33" s="145"/>
      <c r="AD33" s="145"/>
      <c r="AE33" s="145"/>
      <c r="AF33" s="145"/>
      <c r="AG33" s="148"/>
      <c r="AH33" s="129"/>
      <c r="AJ33" s="129"/>
      <c r="AL33" s="129"/>
    </row>
    <row r="34" spans="1:38" s="41" customFormat="1" ht="12.75" customHeight="1">
      <c r="A34" s="156">
        <f t="shared" si="1"/>
        <v>17</v>
      </c>
      <c r="B34" s="149"/>
      <c r="C34" s="95"/>
      <c r="D34" s="116"/>
      <c r="E34" s="115"/>
      <c r="F34" s="115"/>
      <c r="G34" s="182"/>
      <c r="H34" s="113"/>
      <c r="I34" s="181"/>
      <c r="J34" s="113"/>
      <c r="K34" s="113"/>
      <c r="L34" s="113"/>
      <c r="M34" s="113"/>
      <c r="N34" s="187"/>
      <c r="Q34" s="144"/>
      <c r="R34" s="128"/>
      <c r="S34" s="128"/>
      <c r="T34" s="128"/>
      <c r="U34" s="128"/>
      <c r="V34" s="145"/>
      <c r="W34" s="128"/>
      <c r="X34" s="145"/>
      <c r="Y34" s="128"/>
      <c r="Z34" s="128"/>
      <c r="AA34" s="128"/>
      <c r="AB34" s="128"/>
      <c r="AC34" s="145"/>
      <c r="AD34" s="145"/>
      <c r="AE34" s="145"/>
      <c r="AF34" s="145"/>
      <c r="AG34" s="148"/>
      <c r="AH34" s="129"/>
      <c r="AJ34" s="129"/>
      <c r="AL34" s="129"/>
    </row>
    <row r="35" spans="1:38" s="41" customFormat="1" ht="12.75" customHeight="1">
      <c r="A35" s="156">
        <f t="shared" si="1"/>
        <v>18</v>
      </c>
      <c r="B35" s="149"/>
      <c r="C35" s="95"/>
      <c r="D35" s="116"/>
      <c r="E35" s="115"/>
      <c r="F35" s="115"/>
      <c r="G35" s="182"/>
      <c r="H35" s="113"/>
      <c r="I35" s="181"/>
      <c r="J35" s="113"/>
      <c r="K35" s="113"/>
      <c r="L35" s="113"/>
      <c r="M35" s="113"/>
      <c r="N35" s="187"/>
      <c r="Q35" s="144"/>
      <c r="R35" s="128"/>
      <c r="S35" s="128"/>
      <c r="T35" s="128"/>
      <c r="U35" s="128"/>
      <c r="V35" s="145"/>
      <c r="W35" s="128"/>
      <c r="X35" s="145"/>
      <c r="Y35" s="128"/>
      <c r="Z35" s="145"/>
      <c r="AA35" s="128"/>
      <c r="AB35" s="128"/>
      <c r="AC35" s="145"/>
      <c r="AD35" s="145"/>
      <c r="AE35" s="145"/>
      <c r="AF35" s="145"/>
      <c r="AG35" s="148"/>
      <c r="AH35" s="129"/>
      <c r="AJ35" s="129"/>
      <c r="AL35" s="129"/>
    </row>
    <row r="36" spans="1:38" s="41" customFormat="1" ht="12.75" customHeight="1">
      <c r="A36" s="156">
        <f t="shared" si="1"/>
        <v>19</v>
      </c>
      <c r="B36" s="149"/>
      <c r="C36" s="95"/>
      <c r="D36" s="116"/>
      <c r="E36" s="115"/>
      <c r="F36" s="115"/>
      <c r="G36" s="182"/>
      <c r="H36" s="113"/>
      <c r="I36" s="181"/>
      <c r="J36" s="113"/>
      <c r="K36" s="113"/>
      <c r="L36" s="113"/>
      <c r="M36" s="113"/>
      <c r="N36" s="187"/>
      <c r="Q36" s="144"/>
      <c r="R36" s="128"/>
      <c r="S36" s="128"/>
      <c r="T36" s="128"/>
      <c r="U36" s="128"/>
      <c r="V36" s="145"/>
      <c r="W36" s="128"/>
      <c r="X36" s="145"/>
      <c r="Y36" s="128"/>
      <c r="Z36" s="128"/>
      <c r="AA36" s="128"/>
      <c r="AB36" s="128"/>
      <c r="AC36" s="128"/>
      <c r="AD36" s="145"/>
      <c r="AE36" s="145"/>
      <c r="AF36" s="145"/>
      <c r="AG36" s="148"/>
      <c r="AH36" s="129"/>
      <c r="AJ36" s="129"/>
      <c r="AL36" s="129"/>
    </row>
    <row r="37" spans="1:38" s="41" customFormat="1" ht="12.75" customHeight="1">
      <c r="A37" s="156">
        <f t="shared" si="1"/>
        <v>20</v>
      </c>
      <c r="B37" s="149"/>
      <c r="C37" s="95"/>
      <c r="D37" s="116"/>
      <c r="E37" s="115"/>
      <c r="F37" s="115"/>
      <c r="G37" s="182"/>
      <c r="H37" s="113"/>
      <c r="I37" s="181"/>
      <c r="J37" s="113"/>
      <c r="K37" s="113"/>
      <c r="L37" s="113"/>
      <c r="M37" s="113"/>
      <c r="N37" s="187"/>
      <c r="Q37" s="144"/>
      <c r="R37" s="128"/>
      <c r="S37" s="128"/>
      <c r="T37" s="142" t="str">
        <f>IF(ISTEXT(R8),R8,"")</f>
        <v/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43"/>
    </row>
    <row r="38" spans="1:38" s="41" customFormat="1" ht="12.75" customHeight="1">
      <c r="A38" s="156">
        <f t="shared" si="1"/>
        <v>21</v>
      </c>
      <c r="B38" s="149"/>
      <c r="C38" s="95"/>
      <c r="D38" s="116"/>
      <c r="E38" s="115"/>
      <c r="F38" s="115"/>
      <c r="G38" s="182"/>
      <c r="H38" s="113"/>
      <c r="I38" s="181"/>
      <c r="J38" s="113"/>
      <c r="K38" s="113"/>
      <c r="L38" s="113"/>
      <c r="M38" s="113"/>
      <c r="N38" s="187"/>
      <c r="Q38" s="144"/>
      <c r="R38" s="128"/>
      <c r="S38" s="128"/>
      <c r="T38" s="128"/>
      <c r="U38" s="128"/>
      <c r="V38" s="128"/>
      <c r="W38" s="128"/>
      <c r="X38" s="128"/>
      <c r="Y38" s="128"/>
      <c r="Z38" s="43"/>
      <c r="AA38" s="43"/>
      <c r="AB38" s="128"/>
      <c r="AC38" s="43"/>
      <c r="AD38" s="128"/>
      <c r="AE38" s="128"/>
      <c r="AF38" s="128"/>
      <c r="AG38" s="143"/>
    </row>
    <row r="39" spans="1:38" s="42" customFormat="1" ht="12.75" customHeight="1" thickBot="1">
      <c r="A39" s="156">
        <f t="shared" si="1"/>
        <v>22</v>
      </c>
      <c r="B39" s="149"/>
      <c r="C39" s="95"/>
      <c r="D39" s="116"/>
      <c r="E39" s="115"/>
      <c r="F39" s="115"/>
      <c r="G39" s="182"/>
      <c r="H39" s="113"/>
      <c r="I39" s="181"/>
      <c r="J39" s="113"/>
      <c r="K39" s="113"/>
      <c r="L39" s="113"/>
      <c r="M39" s="113"/>
      <c r="N39" s="187"/>
      <c r="Q39" s="337" t="str">
        <f ca="1">IF(AND(Chart!U1&gt;0,Chart!AO1&gt;0),"X"&amp;ABS(Chart!Y4-Chart!AS4)&amp;", Y"&amp;ABS(Chart!Z4-Chart!AT4),"")</f>
        <v/>
      </c>
      <c r="R39" s="45"/>
      <c r="S39" s="45"/>
      <c r="T39" s="45"/>
      <c r="U39" s="45"/>
      <c r="V39" s="45"/>
      <c r="W39" s="336" t="str">
        <f ca="1">IF(AND(Chart!U1&gt;0,Chart!AE1&gt;0),"X"&amp;ABS(Chart!AI4-OFFSET(Chart!Y3,Chart!U1,0))&amp;", Y"&amp;ABS(Chart!AJ4-OFFSET(Chart!Z3,Chart!U1,0)),"")</f>
        <v/>
      </c>
      <c r="X39" s="333"/>
      <c r="Y39" s="333"/>
      <c r="Z39" s="45"/>
      <c r="AA39" s="45"/>
      <c r="AB39" s="45"/>
      <c r="AC39" s="45"/>
      <c r="AD39" s="45"/>
      <c r="AE39" s="45"/>
      <c r="AF39" s="45"/>
      <c r="AG39" s="331" t="str">
        <f ca="1">IF((Chart!K1&gt;0)+(Chart!U1&gt;0)+(Chart!AE1&gt;0)+(Chart!AO1&gt;0)&gt;1,"X,Y = Adjacent probe distance","")</f>
        <v/>
      </c>
    </row>
    <row r="40" spans="1:38" s="42" customFormat="1" ht="12.75" customHeight="1">
      <c r="A40" s="156">
        <f t="shared" si="1"/>
        <v>23</v>
      </c>
      <c r="B40" s="149"/>
      <c r="C40" s="95"/>
      <c r="D40" s="116"/>
      <c r="E40" s="115"/>
      <c r="F40" s="115"/>
      <c r="G40" s="182"/>
      <c r="H40" s="113"/>
      <c r="I40" s="181"/>
      <c r="J40" s="113"/>
      <c r="K40" s="113"/>
      <c r="L40" s="113"/>
      <c r="M40" s="113"/>
      <c r="N40" s="187"/>
      <c r="Z40" s="129"/>
    </row>
    <row r="41" spans="1:38" s="42" customFormat="1" ht="12.75" customHeight="1" thickBot="1">
      <c r="A41" s="156">
        <f t="shared" si="1"/>
        <v>24</v>
      </c>
      <c r="B41" s="149"/>
      <c r="C41" s="95"/>
      <c r="D41" s="116"/>
      <c r="E41" s="115"/>
      <c r="F41" s="115"/>
      <c r="G41" s="182"/>
      <c r="H41" s="113"/>
      <c r="I41" s="181"/>
      <c r="J41" s="113"/>
      <c r="K41" s="113"/>
      <c r="L41" s="113"/>
      <c r="M41" s="113"/>
      <c r="N41" s="187"/>
      <c r="Q41" s="228" t="s">
        <v>80</v>
      </c>
      <c r="Z41" s="129"/>
    </row>
    <row r="42" spans="1:38" s="42" customFormat="1" ht="12.75" customHeight="1">
      <c r="A42" s="156">
        <f t="shared" si="1"/>
        <v>25</v>
      </c>
      <c r="B42" s="149"/>
      <c r="C42" s="95"/>
      <c r="D42" s="116"/>
      <c r="E42" s="115"/>
      <c r="F42" s="115"/>
      <c r="G42" s="182"/>
      <c r="H42" s="113"/>
      <c r="I42" s="181"/>
      <c r="J42" s="113"/>
      <c r="K42" s="113"/>
      <c r="L42" s="113"/>
      <c r="M42" s="113"/>
      <c r="N42" s="187"/>
      <c r="Q42" s="229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  <c r="AC42" s="230"/>
      <c r="AD42" s="230"/>
      <c r="AE42" s="230"/>
      <c r="AF42" s="230"/>
      <c r="AG42" s="231"/>
    </row>
    <row r="43" spans="1:38" s="42" customFormat="1" ht="12.75" customHeight="1">
      <c r="A43" s="156">
        <f t="shared" si="1"/>
        <v>26</v>
      </c>
      <c r="B43" s="149"/>
      <c r="C43" s="95"/>
      <c r="D43" s="116"/>
      <c r="E43" s="115"/>
      <c r="F43" s="115"/>
      <c r="G43" s="182"/>
      <c r="H43" s="113"/>
      <c r="I43" s="181"/>
      <c r="J43" s="113"/>
      <c r="K43" s="113"/>
      <c r="L43" s="113"/>
      <c r="M43" s="113"/>
      <c r="N43" s="187"/>
      <c r="Q43" s="232"/>
      <c r="R43" s="233"/>
      <c r="S43" s="233"/>
      <c r="T43" s="233"/>
      <c r="U43" s="233"/>
      <c r="V43" s="233"/>
      <c r="W43" s="233"/>
      <c r="X43" s="233"/>
      <c r="Y43" s="233"/>
      <c r="Z43" s="233"/>
      <c r="AA43" s="233"/>
      <c r="AB43" s="233"/>
      <c r="AC43" s="233"/>
      <c r="AD43" s="233"/>
      <c r="AE43" s="233"/>
      <c r="AF43" s="233"/>
      <c r="AG43" s="234"/>
    </row>
    <row r="44" spans="1:38" s="42" customFormat="1" ht="12.75" customHeight="1">
      <c r="A44" s="156">
        <f t="shared" si="1"/>
        <v>27</v>
      </c>
      <c r="B44" s="149"/>
      <c r="C44" s="95"/>
      <c r="D44" s="116"/>
      <c r="E44" s="115"/>
      <c r="F44" s="115"/>
      <c r="G44" s="182"/>
      <c r="H44" s="113"/>
      <c r="I44" s="181"/>
      <c r="J44" s="113"/>
      <c r="K44" s="113"/>
      <c r="L44" s="113"/>
      <c r="M44" s="113"/>
      <c r="N44" s="187"/>
      <c r="Q44" s="232"/>
      <c r="R44" s="233"/>
      <c r="S44" s="233"/>
      <c r="T44" s="233"/>
      <c r="U44" s="233"/>
      <c r="V44" s="233"/>
      <c r="W44" s="233"/>
      <c r="X44" s="233"/>
      <c r="Y44" s="233"/>
      <c r="Z44" s="233"/>
      <c r="AA44" s="233"/>
      <c r="AB44" s="233"/>
      <c r="AC44" s="233"/>
      <c r="AD44" s="233"/>
      <c r="AE44" s="233"/>
      <c r="AF44" s="233"/>
      <c r="AG44" s="234"/>
    </row>
    <row r="45" spans="1:38" s="42" customFormat="1" ht="12.75" customHeight="1">
      <c r="A45" s="156">
        <f t="shared" si="1"/>
        <v>28</v>
      </c>
      <c r="B45" s="149"/>
      <c r="C45" s="95"/>
      <c r="D45" s="116"/>
      <c r="E45" s="115"/>
      <c r="F45" s="115"/>
      <c r="G45" s="182"/>
      <c r="H45" s="113"/>
      <c r="I45" s="181"/>
      <c r="J45" s="113"/>
      <c r="K45" s="113"/>
      <c r="L45" s="113"/>
      <c r="M45" s="113"/>
      <c r="N45" s="187"/>
      <c r="Q45" s="232"/>
      <c r="R45" s="233"/>
      <c r="S45" s="233"/>
      <c r="T45" s="233"/>
      <c r="U45" s="233"/>
      <c r="V45" s="233"/>
      <c r="W45" s="233"/>
      <c r="X45" s="233"/>
      <c r="Y45" s="233"/>
      <c r="Z45" s="233"/>
      <c r="AA45" s="233"/>
      <c r="AB45" s="233"/>
      <c r="AC45" s="233"/>
      <c r="AD45" s="233"/>
      <c r="AE45" s="233"/>
      <c r="AF45" s="233"/>
      <c r="AG45" s="234"/>
    </row>
    <row r="46" spans="1:38" s="42" customFormat="1" ht="12.75" customHeight="1">
      <c r="A46" s="156">
        <f t="shared" si="1"/>
        <v>29</v>
      </c>
      <c r="B46" s="149"/>
      <c r="C46" s="95"/>
      <c r="D46" s="116"/>
      <c r="E46" s="115"/>
      <c r="F46" s="115"/>
      <c r="G46" s="182"/>
      <c r="H46" s="113"/>
      <c r="I46" s="181"/>
      <c r="J46" s="113"/>
      <c r="K46" s="113"/>
      <c r="L46" s="113"/>
      <c r="M46" s="113"/>
      <c r="N46" s="187"/>
      <c r="Q46" s="232"/>
      <c r="R46" s="233"/>
      <c r="S46" s="233"/>
      <c r="T46" s="233"/>
      <c r="U46" s="233"/>
      <c r="V46" s="233"/>
      <c r="W46" s="233"/>
      <c r="X46" s="233"/>
      <c r="Y46" s="233"/>
      <c r="Z46" s="233"/>
      <c r="AA46" s="233"/>
      <c r="AB46" s="233"/>
      <c r="AC46" s="233"/>
      <c r="AD46" s="233"/>
      <c r="AE46" s="233"/>
      <c r="AF46" s="233"/>
      <c r="AG46" s="234"/>
    </row>
    <row r="47" spans="1:38" s="42" customFormat="1" ht="12.75" customHeight="1">
      <c r="A47" s="156">
        <f t="shared" si="1"/>
        <v>30</v>
      </c>
      <c r="B47" s="149"/>
      <c r="C47" s="95"/>
      <c r="D47" s="116"/>
      <c r="E47" s="115"/>
      <c r="F47" s="115"/>
      <c r="G47" s="182"/>
      <c r="H47" s="113"/>
      <c r="I47" s="181"/>
      <c r="J47" s="113"/>
      <c r="K47" s="113"/>
      <c r="L47" s="113"/>
      <c r="M47" s="113"/>
      <c r="N47" s="187"/>
      <c r="Q47" s="232"/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4"/>
    </row>
    <row r="48" spans="1:38" s="42" customFormat="1" ht="12.75" customHeight="1">
      <c r="A48" s="156">
        <f t="shared" si="1"/>
        <v>31</v>
      </c>
      <c r="B48" s="150"/>
      <c r="C48" s="95"/>
      <c r="D48" s="114"/>
      <c r="E48" s="115"/>
      <c r="F48" s="115"/>
      <c r="G48" s="182"/>
      <c r="H48" s="113"/>
      <c r="I48" s="181"/>
      <c r="J48" s="113"/>
      <c r="K48" s="113"/>
      <c r="L48" s="113"/>
      <c r="M48" s="113"/>
      <c r="N48" s="187"/>
      <c r="Q48" s="232"/>
      <c r="R48" s="233"/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4"/>
    </row>
    <row r="49" spans="1:33" s="42" customFormat="1" ht="12.75" customHeight="1">
      <c r="A49" s="156">
        <f t="shared" si="1"/>
        <v>32</v>
      </c>
      <c r="B49" s="150"/>
      <c r="C49" s="95"/>
      <c r="D49" s="114"/>
      <c r="E49" s="115"/>
      <c r="F49" s="115"/>
      <c r="G49" s="182"/>
      <c r="H49" s="113"/>
      <c r="I49" s="181"/>
      <c r="J49" s="113"/>
      <c r="K49" s="113"/>
      <c r="L49" s="113"/>
      <c r="M49" s="113"/>
      <c r="N49" s="187"/>
      <c r="Q49" s="232"/>
      <c r="R49" s="233"/>
      <c r="S49" s="233"/>
      <c r="T49" s="233"/>
      <c r="U49" s="233"/>
      <c r="V49" s="233"/>
      <c r="W49" s="233"/>
      <c r="X49" s="233"/>
      <c r="Y49" s="233"/>
      <c r="Z49" s="233"/>
      <c r="AA49" s="233"/>
      <c r="AB49" s="233"/>
      <c r="AC49" s="233"/>
      <c r="AD49" s="233"/>
      <c r="AE49" s="233"/>
      <c r="AF49" s="233"/>
      <c r="AG49" s="234"/>
    </row>
    <row r="50" spans="1:33" s="42" customFormat="1" ht="12.75" customHeight="1">
      <c r="A50" s="156">
        <f t="shared" si="1"/>
        <v>33</v>
      </c>
      <c r="B50" s="150"/>
      <c r="C50" s="95"/>
      <c r="D50" s="114"/>
      <c r="E50" s="115"/>
      <c r="F50" s="115"/>
      <c r="G50" s="182"/>
      <c r="H50" s="113"/>
      <c r="I50" s="181"/>
      <c r="J50" s="113"/>
      <c r="K50" s="113"/>
      <c r="L50" s="113"/>
      <c r="M50" s="113"/>
      <c r="N50" s="187"/>
      <c r="Q50" s="232"/>
      <c r="R50" s="233"/>
      <c r="S50" s="233"/>
      <c r="T50" s="233"/>
      <c r="U50" s="233"/>
      <c r="V50" s="233"/>
      <c r="W50" s="233"/>
      <c r="X50" s="233"/>
      <c r="Y50" s="233"/>
      <c r="Z50" s="233"/>
      <c r="AA50" s="233"/>
      <c r="AB50" s="233"/>
      <c r="AC50" s="233"/>
      <c r="AD50" s="233"/>
      <c r="AE50" s="233"/>
      <c r="AF50" s="233"/>
      <c r="AG50" s="234"/>
    </row>
    <row r="51" spans="1:33" s="42" customFormat="1" ht="12.75" customHeight="1">
      <c r="A51" s="156">
        <f t="shared" si="1"/>
        <v>34</v>
      </c>
      <c r="B51" s="150"/>
      <c r="C51" s="95"/>
      <c r="D51" s="114"/>
      <c r="E51" s="115"/>
      <c r="F51" s="115"/>
      <c r="G51" s="182"/>
      <c r="H51" s="113"/>
      <c r="I51" s="181"/>
      <c r="J51" s="113"/>
      <c r="K51" s="113"/>
      <c r="L51" s="113"/>
      <c r="M51" s="113"/>
      <c r="N51" s="187"/>
      <c r="Q51" s="232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33"/>
      <c r="AG51" s="234"/>
    </row>
    <row r="52" spans="1:33" s="42" customFormat="1" ht="12.75" customHeight="1">
      <c r="A52" s="156">
        <f t="shared" si="1"/>
        <v>35</v>
      </c>
      <c r="B52" s="150"/>
      <c r="C52" s="95"/>
      <c r="D52" s="114"/>
      <c r="E52" s="115"/>
      <c r="F52" s="115"/>
      <c r="G52" s="182"/>
      <c r="H52" s="113"/>
      <c r="I52" s="181"/>
      <c r="J52" s="113"/>
      <c r="K52" s="113"/>
      <c r="L52" s="113"/>
      <c r="M52" s="113"/>
      <c r="N52" s="187"/>
      <c r="Q52" s="232"/>
      <c r="R52" s="233"/>
      <c r="S52" s="233"/>
      <c r="T52" s="233"/>
      <c r="U52" s="233"/>
      <c r="V52" s="233"/>
      <c r="W52" s="233"/>
      <c r="X52" s="233"/>
      <c r="Y52" s="233"/>
      <c r="Z52" s="233"/>
      <c r="AA52" s="233"/>
      <c r="AB52" s="233"/>
      <c r="AC52" s="233"/>
      <c r="AD52" s="233"/>
      <c r="AE52" s="233"/>
      <c r="AF52" s="233"/>
      <c r="AG52" s="234"/>
    </row>
    <row r="53" spans="1:33" s="42" customFormat="1" ht="12.75" customHeight="1" thickBot="1">
      <c r="A53" s="156">
        <f t="shared" si="1"/>
        <v>36</v>
      </c>
      <c r="B53" s="150"/>
      <c r="C53" s="95"/>
      <c r="D53" s="114"/>
      <c r="E53" s="115"/>
      <c r="F53" s="115"/>
      <c r="G53" s="182"/>
      <c r="H53" s="113"/>
      <c r="I53" s="181"/>
      <c r="J53" s="113"/>
      <c r="K53" s="113"/>
      <c r="L53" s="113"/>
      <c r="M53" s="113"/>
      <c r="N53" s="187"/>
      <c r="Q53" s="235"/>
      <c r="R53" s="236"/>
      <c r="S53" s="236"/>
      <c r="T53" s="236"/>
      <c r="U53" s="236"/>
      <c r="V53" s="236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7"/>
    </row>
    <row r="54" spans="1:33" s="42" customFormat="1" ht="12.75" customHeight="1">
      <c r="A54" s="156">
        <f t="shared" si="1"/>
        <v>37</v>
      </c>
      <c r="B54" s="150"/>
      <c r="C54" s="95"/>
      <c r="D54" s="114"/>
      <c r="E54" s="115"/>
      <c r="F54" s="115"/>
      <c r="G54" s="182"/>
      <c r="H54" s="113"/>
      <c r="I54" s="181"/>
      <c r="J54" s="113"/>
      <c r="K54" s="113"/>
      <c r="L54" s="113"/>
      <c r="M54" s="113"/>
      <c r="N54" s="187"/>
    </row>
    <row r="55" spans="1:33" s="42" customFormat="1" ht="12.75" customHeight="1">
      <c r="A55" s="156">
        <f t="shared" si="1"/>
        <v>38</v>
      </c>
      <c r="B55" s="150"/>
      <c r="C55" s="95"/>
      <c r="D55" s="114"/>
      <c r="E55" s="115"/>
      <c r="F55" s="115"/>
      <c r="G55" s="182"/>
      <c r="H55" s="113"/>
      <c r="I55" s="181"/>
      <c r="J55" s="113"/>
      <c r="K55" s="113"/>
      <c r="L55" s="113"/>
      <c r="M55" s="113"/>
      <c r="N55" s="187"/>
    </row>
    <row r="56" spans="1:33" s="42" customFormat="1" ht="12.75" customHeight="1">
      <c r="A56" s="156">
        <f t="shared" si="1"/>
        <v>39</v>
      </c>
      <c r="B56" s="150"/>
      <c r="C56" s="95"/>
      <c r="D56" s="114"/>
      <c r="E56" s="115"/>
      <c r="F56" s="115"/>
      <c r="G56" s="182"/>
      <c r="H56" s="113"/>
      <c r="I56" s="181"/>
      <c r="J56" s="113"/>
      <c r="K56" s="113"/>
      <c r="L56" s="113"/>
      <c r="M56" s="113"/>
      <c r="N56" s="187"/>
    </row>
    <row r="57" spans="1:33" s="42" customFormat="1" ht="12.75" customHeight="1">
      <c r="A57" s="156">
        <f t="shared" si="1"/>
        <v>40</v>
      </c>
      <c r="B57" s="150"/>
      <c r="C57" s="95"/>
      <c r="D57" s="114"/>
      <c r="E57" s="115"/>
      <c r="F57" s="115"/>
      <c r="G57" s="182"/>
      <c r="H57" s="113"/>
      <c r="I57" s="181"/>
      <c r="J57" s="113"/>
      <c r="K57" s="113"/>
      <c r="L57" s="113"/>
      <c r="M57" s="113"/>
      <c r="N57" s="187"/>
    </row>
    <row r="58" spans="1:33" s="42" customFormat="1" ht="12.75" customHeight="1">
      <c r="A58" s="156">
        <f t="shared" si="1"/>
        <v>41</v>
      </c>
      <c r="B58" s="150"/>
      <c r="C58" s="95"/>
      <c r="D58" s="114"/>
      <c r="E58" s="115"/>
      <c r="F58" s="115"/>
      <c r="G58" s="182"/>
      <c r="H58" s="113"/>
      <c r="I58" s="181"/>
      <c r="J58" s="113"/>
      <c r="K58" s="113"/>
      <c r="L58" s="113"/>
      <c r="M58" s="113"/>
      <c r="N58" s="187"/>
    </row>
    <row r="59" spans="1:33" s="42" customFormat="1" ht="12.75" customHeight="1">
      <c r="A59" s="156">
        <f t="shared" si="1"/>
        <v>42</v>
      </c>
      <c r="B59" s="150"/>
      <c r="C59" s="95"/>
      <c r="D59" s="114"/>
      <c r="E59" s="115"/>
      <c r="F59" s="115"/>
      <c r="G59" s="182"/>
      <c r="H59" s="113"/>
      <c r="I59" s="181"/>
      <c r="J59" s="113"/>
      <c r="K59" s="113"/>
      <c r="L59" s="113"/>
      <c r="M59" s="113"/>
      <c r="N59" s="187"/>
    </row>
    <row r="60" spans="1:33" s="42" customFormat="1" ht="12.75" customHeight="1">
      <c r="A60" s="156">
        <f t="shared" si="1"/>
        <v>43</v>
      </c>
      <c r="B60" s="150"/>
      <c r="C60" s="95"/>
      <c r="D60" s="114"/>
      <c r="E60" s="115"/>
      <c r="F60" s="115"/>
      <c r="G60" s="182"/>
      <c r="H60" s="113"/>
      <c r="I60" s="181"/>
      <c r="J60" s="113"/>
      <c r="K60" s="113"/>
      <c r="L60" s="113"/>
      <c r="M60" s="113"/>
      <c r="N60" s="187"/>
    </row>
    <row r="61" spans="1:33" s="42" customFormat="1" ht="12.75" customHeight="1">
      <c r="A61" s="156">
        <f t="shared" si="1"/>
        <v>44</v>
      </c>
      <c r="B61" s="150"/>
      <c r="C61" s="95"/>
      <c r="D61" s="114"/>
      <c r="E61" s="115"/>
      <c r="F61" s="115"/>
      <c r="G61" s="182"/>
      <c r="H61" s="113"/>
      <c r="I61" s="181"/>
      <c r="J61" s="113"/>
      <c r="K61" s="113"/>
      <c r="L61" s="113"/>
      <c r="M61" s="113"/>
      <c r="N61" s="187"/>
    </row>
    <row r="62" spans="1:33" s="42" customFormat="1" ht="12.75" customHeight="1">
      <c r="A62" s="156">
        <f t="shared" si="1"/>
        <v>45</v>
      </c>
      <c r="B62" s="150"/>
      <c r="C62" s="95"/>
      <c r="D62" s="116"/>
      <c r="E62" s="115"/>
      <c r="F62" s="115"/>
      <c r="G62" s="182"/>
      <c r="H62" s="113"/>
      <c r="I62" s="181"/>
      <c r="J62" s="113"/>
      <c r="K62" s="113"/>
      <c r="L62" s="113"/>
      <c r="M62" s="113"/>
      <c r="N62" s="187"/>
    </row>
    <row r="63" spans="1:33" s="42" customFormat="1" ht="12.75" customHeight="1">
      <c r="A63" s="156">
        <f t="shared" si="1"/>
        <v>46</v>
      </c>
      <c r="B63" s="150"/>
      <c r="C63" s="95"/>
      <c r="D63" s="116"/>
      <c r="E63" s="115"/>
      <c r="F63" s="115"/>
      <c r="G63" s="182"/>
      <c r="H63" s="113"/>
      <c r="I63" s="181"/>
      <c r="J63" s="113"/>
      <c r="K63" s="113"/>
      <c r="L63" s="113"/>
      <c r="M63" s="113"/>
      <c r="N63" s="187"/>
    </row>
    <row r="64" spans="1:33" s="42" customFormat="1" ht="12.75" customHeight="1">
      <c r="A64" s="156">
        <f t="shared" si="1"/>
        <v>47</v>
      </c>
      <c r="B64" s="150"/>
      <c r="C64" s="95"/>
      <c r="D64" s="116"/>
      <c r="E64" s="115"/>
      <c r="F64" s="115"/>
      <c r="G64" s="182"/>
      <c r="H64" s="113"/>
      <c r="I64" s="181"/>
      <c r="J64" s="113"/>
      <c r="K64" s="113"/>
      <c r="L64" s="113"/>
      <c r="M64" s="113"/>
      <c r="N64" s="187"/>
    </row>
    <row r="65" spans="1:14" s="42" customFormat="1" ht="12.75" customHeight="1">
      <c r="A65" s="156">
        <f t="shared" si="1"/>
        <v>48</v>
      </c>
      <c r="B65" s="150"/>
      <c r="C65" s="95"/>
      <c r="D65" s="116"/>
      <c r="E65" s="115"/>
      <c r="F65" s="115"/>
      <c r="G65" s="182"/>
      <c r="H65" s="113"/>
      <c r="I65" s="181"/>
      <c r="J65" s="113"/>
      <c r="K65" s="113"/>
      <c r="L65" s="113"/>
      <c r="M65" s="113"/>
      <c r="N65" s="187"/>
    </row>
    <row r="66" spans="1:14" s="42" customFormat="1" ht="12.75" customHeight="1">
      <c r="A66" s="156">
        <f t="shared" si="1"/>
        <v>49</v>
      </c>
      <c r="B66" s="150"/>
      <c r="C66" s="95"/>
      <c r="D66" s="116"/>
      <c r="E66" s="115"/>
      <c r="F66" s="115"/>
      <c r="G66" s="182"/>
      <c r="H66" s="113"/>
      <c r="I66" s="181"/>
      <c r="J66" s="113"/>
      <c r="K66" s="113"/>
      <c r="L66" s="113"/>
      <c r="M66" s="113"/>
      <c r="N66" s="187"/>
    </row>
    <row r="67" spans="1:14" s="42" customFormat="1" ht="12.75" customHeight="1">
      <c r="A67" s="156">
        <f t="shared" si="1"/>
        <v>50</v>
      </c>
      <c r="B67" s="150"/>
      <c r="C67" s="95"/>
      <c r="D67" s="116"/>
      <c r="E67" s="115"/>
      <c r="F67" s="115"/>
      <c r="G67" s="182"/>
      <c r="H67" s="113"/>
      <c r="I67" s="181"/>
      <c r="J67" s="113"/>
      <c r="K67" s="113"/>
      <c r="L67" s="113"/>
      <c r="M67" s="113"/>
      <c r="N67" s="187"/>
    </row>
    <row r="68" spans="1:14" s="42" customFormat="1" ht="12.75" customHeight="1">
      <c r="A68" s="156">
        <f t="shared" si="1"/>
        <v>51</v>
      </c>
      <c r="B68" s="150"/>
      <c r="C68" s="95"/>
      <c r="D68" s="116"/>
      <c r="E68" s="115"/>
      <c r="F68" s="115"/>
      <c r="G68" s="182"/>
      <c r="H68" s="113"/>
      <c r="I68" s="181"/>
      <c r="J68" s="113"/>
      <c r="K68" s="113"/>
      <c r="L68" s="113"/>
      <c r="M68" s="113"/>
      <c r="N68" s="187"/>
    </row>
    <row r="69" spans="1:14" s="42" customFormat="1" ht="12.75" customHeight="1">
      <c r="A69" s="156">
        <f t="shared" si="1"/>
        <v>52</v>
      </c>
      <c r="B69" s="150"/>
      <c r="C69" s="95"/>
      <c r="D69" s="116"/>
      <c r="E69" s="115"/>
      <c r="F69" s="115"/>
      <c r="G69" s="182"/>
      <c r="H69" s="113"/>
      <c r="I69" s="181"/>
      <c r="J69" s="113"/>
      <c r="K69" s="113"/>
      <c r="L69" s="113"/>
      <c r="M69" s="113"/>
      <c r="N69" s="187"/>
    </row>
    <row r="70" spans="1:14" s="42" customFormat="1" ht="12.75" customHeight="1">
      <c r="A70" s="156">
        <f t="shared" si="1"/>
        <v>53</v>
      </c>
      <c r="B70" s="150"/>
      <c r="C70" s="95"/>
      <c r="D70" s="116"/>
      <c r="E70" s="115"/>
      <c r="F70" s="115"/>
      <c r="G70" s="182"/>
      <c r="H70" s="113"/>
      <c r="I70" s="181"/>
      <c r="J70" s="113"/>
      <c r="K70" s="113"/>
      <c r="L70" s="113"/>
      <c r="M70" s="113"/>
      <c r="N70" s="187"/>
    </row>
    <row r="71" spans="1:14" s="42" customFormat="1" ht="12.75" customHeight="1">
      <c r="A71" s="156">
        <f t="shared" si="1"/>
        <v>54</v>
      </c>
      <c r="B71" s="150"/>
      <c r="C71" s="95"/>
      <c r="D71" s="116"/>
      <c r="E71" s="115"/>
      <c r="F71" s="115"/>
      <c r="G71" s="182"/>
      <c r="H71" s="113"/>
      <c r="I71" s="181"/>
      <c r="J71" s="113"/>
      <c r="K71" s="113"/>
      <c r="L71" s="113"/>
      <c r="M71" s="113"/>
      <c r="N71" s="187"/>
    </row>
    <row r="72" spans="1:14" s="42" customFormat="1" ht="12.75" customHeight="1">
      <c r="A72" s="156">
        <f t="shared" si="1"/>
        <v>55</v>
      </c>
      <c r="B72" s="150"/>
      <c r="C72" s="95"/>
      <c r="D72" s="116"/>
      <c r="E72" s="115"/>
      <c r="F72" s="115"/>
      <c r="G72" s="182"/>
      <c r="H72" s="113"/>
      <c r="I72" s="181"/>
      <c r="J72" s="113"/>
      <c r="K72" s="113"/>
      <c r="L72" s="113"/>
      <c r="M72" s="113"/>
      <c r="N72" s="187"/>
    </row>
    <row r="73" spans="1:14" s="42" customFormat="1" ht="12.75" customHeight="1">
      <c r="A73" s="156">
        <f t="shared" si="1"/>
        <v>56</v>
      </c>
      <c r="B73" s="150"/>
      <c r="C73" s="95"/>
      <c r="D73" s="116"/>
      <c r="E73" s="115"/>
      <c r="F73" s="115"/>
      <c r="G73" s="182"/>
      <c r="H73" s="113"/>
      <c r="I73" s="181"/>
      <c r="J73" s="113"/>
      <c r="K73" s="113"/>
      <c r="L73" s="113"/>
      <c r="M73" s="113"/>
      <c r="N73" s="187"/>
    </row>
    <row r="74" spans="1:14" s="42" customFormat="1" ht="12.75" customHeight="1">
      <c r="A74" s="156">
        <f t="shared" si="1"/>
        <v>57</v>
      </c>
      <c r="B74" s="150"/>
      <c r="C74" s="95"/>
      <c r="D74" s="116"/>
      <c r="E74" s="115"/>
      <c r="F74" s="115"/>
      <c r="G74" s="182"/>
      <c r="H74" s="113"/>
      <c r="I74" s="181"/>
      <c r="J74" s="113"/>
      <c r="K74" s="113"/>
      <c r="L74" s="113"/>
      <c r="M74" s="113"/>
      <c r="N74" s="187"/>
    </row>
    <row r="75" spans="1:14" s="42" customFormat="1" ht="12.75" customHeight="1">
      <c r="A75" s="156">
        <f t="shared" si="1"/>
        <v>58</v>
      </c>
      <c r="B75" s="150"/>
      <c r="C75" s="95"/>
      <c r="D75" s="116"/>
      <c r="E75" s="115"/>
      <c r="F75" s="115"/>
      <c r="G75" s="182"/>
      <c r="H75" s="113"/>
      <c r="I75" s="181"/>
      <c r="J75" s="113"/>
      <c r="K75" s="113"/>
      <c r="L75" s="113"/>
      <c r="M75" s="113"/>
      <c r="N75" s="187"/>
    </row>
    <row r="76" spans="1:14" s="42" customFormat="1" ht="12.75" customHeight="1">
      <c r="A76" s="156">
        <f t="shared" si="1"/>
        <v>59</v>
      </c>
      <c r="B76" s="150"/>
      <c r="C76" s="95"/>
      <c r="D76" s="116"/>
      <c r="E76" s="115"/>
      <c r="F76" s="115"/>
      <c r="G76" s="182"/>
      <c r="H76" s="113"/>
      <c r="I76" s="181"/>
      <c r="J76" s="113"/>
      <c r="K76" s="113"/>
      <c r="L76" s="113"/>
      <c r="M76" s="113"/>
      <c r="N76" s="187"/>
    </row>
    <row r="77" spans="1:14" s="42" customFormat="1" ht="12.75" customHeight="1">
      <c r="A77" s="156">
        <f t="shared" si="1"/>
        <v>60</v>
      </c>
      <c r="B77" s="150"/>
      <c r="C77" s="95"/>
      <c r="D77" s="116"/>
      <c r="E77" s="115"/>
      <c r="F77" s="115"/>
      <c r="G77" s="182"/>
      <c r="H77" s="113"/>
      <c r="I77" s="181"/>
      <c r="J77" s="113"/>
      <c r="K77" s="113"/>
      <c r="L77" s="113"/>
      <c r="M77" s="113"/>
      <c r="N77" s="187"/>
    </row>
    <row r="78" spans="1:14" s="42" customFormat="1" ht="12.75" customHeight="1">
      <c r="A78" s="156">
        <f t="shared" si="1"/>
        <v>61</v>
      </c>
      <c r="B78" s="150"/>
      <c r="C78" s="95"/>
      <c r="D78" s="116"/>
      <c r="E78" s="115"/>
      <c r="F78" s="115"/>
      <c r="G78" s="182"/>
      <c r="H78" s="113"/>
      <c r="I78" s="181"/>
      <c r="J78" s="113"/>
      <c r="K78" s="113"/>
      <c r="L78" s="113"/>
      <c r="M78" s="113"/>
      <c r="N78" s="187"/>
    </row>
    <row r="79" spans="1:14" s="42" customFormat="1" ht="12.75" customHeight="1">
      <c r="A79" s="156">
        <f t="shared" si="1"/>
        <v>62</v>
      </c>
      <c r="B79" s="150"/>
      <c r="C79" s="95"/>
      <c r="D79" s="116"/>
      <c r="E79" s="115"/>
      <c r="F79" s="115"/>
      <c r="G79" s="182"/>
      <c r="H79" s="113"/>
      <c r="I79" s="181"/>
      <c r="J79" s="113"/>
      <c r="K79" s="113"/>
      <c r="L79" s="113"/>
      <c r="M79" s="113"/>
      <c r="N79" s="187"/>
    </row>
    <row r="80" spans="1:14" s="42" customFormat="1" ht="12.75" customHeight="1">
      <c r="A80" s="156">
        <f t="shared" si="1"/>
        <v>63</v>
      </c>
      <c r="B80" s="150"/>
      <c r="C80" s="95"/>
      <c r="D80" s="116"/>
      <c r="E80" s="115"/>
      <c r="F80" s="115"/>
      <c r="G80" s="182"/>
      <c r="H80" s="113"/>
      <c r="I80" s="181"/>
      <c r="J80" s="113"/>
      <c r="K80" s="113"/>
      <c r="L80" s="113"/>
      <c r="M80" s="113"/>
      <c r="N80" s="187"/>
    </row>
    <row r="81" spans="1:14" s="42" customFormat="1" ht="12.75" customHeight="1">
      <c r="A81" s="156">
        <f t="shared" si="1"/>
        <v>64</v>
      </c>
      <c r="B81" s="150"/>
      <c r="C81" s="95"/>
      <c r="D81" s="116"/>
      <c r="E81" s="115"/>
      <c r="F81" s="115"/>
      <c r="G81" s="182"/>
      <c r="H81" s="113"/>
      <c r="I81" s="181"/>
      <c r="J81" s="113"/>
      <c r="K81" s="113"/>
      <c r="L81" s="113"/>
      <c r="M81" s="113"/>
      <c r="N81" s="187"/>
    </row>
    <row r="82" spans="1:14" s="42" customFormat="1" ht="12.75" customHeight="1">
      <c r="A82" s="156">
        <f t="shared" si="1"/>
        <v>65</v>
      </c>
      <c r="B82" s="150"/>
      <c r="C82" s="95"/>
      <c r="D82" s="116"/>
      <c r="E82" s="115"/>
      <c r="F82" s="115"/>
      <c r="G82" s="182"/>
      <c r="H82" s="113"/>
      <c r="I82" s="181"/>
      <c r="J82" s="113"/>
      <c r="K82" s="113"/>
      <c r="L82" s="113"/>
      <c r="M82" s="113"/>
      <c r="N82" s="187"/>
    </row>
    <row r="83" spans="1:14" s="42" customFormat="1" ht="12.75" customHeight="1">
      <c r="A83" s="156">
        <f t="shared" si="1"/>
        <v>66</v>
      </c>
      <c r="B83" s="150"/>
      <c r="C83" s="95"/>
      <c r="D83" s="116"/>
      <c r="E83" s="115"/>
      <c r="F83" s="115"/>
      <c r="G83" s="182"/>
      <c r="H83" s="113"/>
      <c r="I83" s="181"/>
      <c r="J83" s="113"/>
      <c r="K83" s="113"/>
      <c r="L83" s="113"/>
      <c r="M83" s="113"/>
      <c r="N83" s="187"/>
    </row>
    <row r="84" spans="1:14" s="42" customFormat="1" ht="12.75" customHeight="1">
      <c r="A84" s="156">
        <f t="shared" ref="A84:A147" si="2">A83+1</f>
        <v>67</v>
      </c>
      <c r="B84" s="150"/>
      <c r="C84" s="95"/>
      <c r="D84" s="116"/>
      <c r="E84" s="115"/>
      <c r="F84" s="115"/>
      <c r="G84" s="182"/>
      <c r="H84" s="113"/>
      <c r="I84" s="181"/>
      <c r="J84" s="113"/>
      <c r="K84" s="113"/>
      <c r="L84" s="113"/>
      <c r="M84" s="113"/>
      <c r="N84" s="187"/>
    </row>
    <row r="85" spans="1:14" s="42" customFormat="1" ht="12.75" customHeight="1">
      <c r="A85" s="156">
        <f t="shared" si="2"/>
        <v>68</v>
      </c>
      <c r="B85" s="150"/>
      <c r="C85" s="95"/>
      <c r="D85" s="116"/>
      <c r="E85" s="115"/>
      <c r="F85" s="115"/>
      <c r="G85" s="182"/>
      <c r="H85" s="113"/>
      <c r="I85" s="181"/>
      <c r="J85" s="113"/>
      <c r="K85" s="113"/>
      <c r="L85" s="113"/>
      <c r="M85" s="113"/>
      <c r="N85" s="187"/>
    </row>
    <row r="86" spans="1:14" s="42" customFormat="1" ht="12.75" customHeight="1">
      <c r="A86" s="156">
        <f t="shared" si="2"/>
        <v>69</v>
      </c>
      <c r="B86" s="150"/>
      <c r="C86" s="95"/>
      <c r="D86" s="116"/>
      <c r="E86" s="115"/>
      <c r="F86" s="115"/>
      <c r="G86" s="182"/>
      <c r="H86" s="113"/>
      <c r="I86" s="181"/>
      <c r="J86" s="113"/>
      <c r="K86" s="113"/>
      <c r="L86" s="113"/>
      <c r="M86" s="113"/>
      <c r="N86" s="187"/>
    </row>
    <row r="87" spans="1:14" s="42" customFormat="1" ht="12.75" customHeight="1">
      <c r="A87" s="156">
        <f t="shared" si="2"/>
        <v>70</v>
      </c>
      <c r="B87" s="150"/>
      <c r="C87" s="95"/>
      <c r="D87" s="116"/>
      <c r="E87" s="115"/>
      <c r="F87" s="115"/>
      <c r="G87" s="182"/>
      <c r="H87" s="113"/>
      <c r="I87" s="181"/>
      <c r="J87" s="113"/>
      <c r="K87" s="113"/>
      <c r="L87" s="113"/>
      <c r="M87" s="113"/>
      <c r="N87" s="187"/>
    </row>
    <row r="88" spans="1:14" s="42" customFormat="1" ht="12.75" customHeight="1">
      <c r="A88" s="156">
        <f t="shared" si="2"/>
        <v>71</v>
      </c>
      <c r="B88" s="150"/>
      <c r="C88" s="95"/>
      <c r="D88" s="116"/>
      <c r="E88" s="115"/>
      <c r="F88" s="115"/>
      <c r="G88" s="182"/>
      <c r="H88" s="113"/>
      <c r="I88" s="181"/>
      <c r="J88" s="113"/>
      <c r="K88" s="113"/>
      <c r="L88" s="113"/>
      <c r="M88" s="113"/>
      <c r="N88" s="187"/>
    </row>
    <row r="89" spans="1:14" s="42" customFormat="1" ht="12.75" customHeight="1">
      <c r="A89" s="156">
        <f t="shared" si="2"/>
        <v>72</v>
      </c>
      <c r="B89" s="150"/>
      <c r="C89" s="95"/>
      <c r="D89" s="116"/>
      <c r="E89" s="115"/>
      <c r="F89" s="115"/>
      <c r="G89" s="182"/>
      <c r="H89" s="113"/>
      <c r="I89" s="181"/>
      <c r="J89" s="113"/>
      <c r="K89" s="113"/>
      <c r="L89" s="113"/>
      <c r="M89" s="113"/>
      <c r="N89" s="187"/>
    </row>
    <row r="90" spans="1:14" s="42" customFormat="1" ht="12.75" customHeight="1">
      <c r="A90" s="156">
        <f t="shared" si="2"/>
        <v>73</v>
      </c>
      <c r="B90" s="150"/>
      <c r="C90" s="95"/>
      <c r="D90" s="116"/>
      <c r="E90" s="115"/>
      <c r="F90" s="115"/>
      <c r="G90" s="182"/>
      <c r="H90" s="113"/>
      <c r="I90" s="181"/>
      <c r="J90" s="113"/>
      <c r="K90" s="113"/>
      <c r="L90" s="113"/>
      <c r="M90" s="113"/>
      <c r="N90" s="187"/>
    </row>
    <row r="91" spans="1:14" s="42" customFormat="1" ht="12.75" customHeight="1">
      <c r="A91" s="156">
        <f t="shared" si="2"/>
        <v>74</v>
      </c>
      <c r="B91" s="150"/>
      <c r="C91" s="95"/>
      <c r="D91" s="116"/>
      <c r="E91" s="115"/>
      <c r="F91" s="115"/>
      <c r="G91" s="182"/>
      <c r="H91" s="113"/>
      <c r="I91" s="181"/>
      <c r="J91" s="113"/>
      <c r="K91" s="113"/>
      <c r="L91" s="113"/>
      <c r="M91" s="113"/>
      <c r="N91" s="187"/>
    </row>
    <row r="92" spans="1:14" s="42" customFormat="1" ht="12.75" customHeight="1">
      <c r="A92" s="156">
        <f t="shared" si="2"/>
        <v>75</v>
      </c>
      <c r="B92" s="150"/>
      <c r="C92" s="95"/>
      <c r="D92" s="116"/>
      <c r="E92" s="115"/>
      <c r="F92" s="115"/>
      <c r="G92" s="182"/>
      <c r="H92" s="113"/>
      <c r="I92" s="181"/>
      <c r="J92" s="113"/>
      <c r="K92" s="113"/>
      <c r="L92" s="113"/>
      <c r="M92" s="113"/>
      <c r="N92" s="187"/>
    </row>
    <row r="93" spans="1:14" s="42" customFormat="1" ht="12.75" customHeight="1">
      <c r="A93" s="156">
        <f t="shared" si="2"/>
        <v>76</v>
      </c>
      <c r="B93" s="150"/>
      <c r="C93" s="95"/>
      <c r="D93" s="116"/>
      <c r="E93" s="115"/>
      <c r="F93" s="115"/>
      <c r="G93" s="182"/>
      <c r="H93" s="113"/>
      <c r="I93" s="181"/>
      <c r="J93" s="113"/>
      <c r="K93" s="113"/>
      <c r="L93" s="113"/>
      <c r="M93" s="113"/>
      <c r="N93" s="187"/>
    </row>
    <row r="94" spans="1:14" s="42" customFormat="1" ht="12.75" customHeight="1">
      <c r="A94" s="156">
        <f t="shared" si="2"/>
        <v>77</v>
      </c>
      <c r="B94" s="150"/>
      <c r="C94" s="95"/>
      <c r="D94" s="116"/>
      <c r="E94" s="115"/>
      <c r="F94" s="115"/>
      <c r="G94" s="182"/>
      <c r="H94" s="113"/>
      <c r="I94" s="181"/>
      <c r="J94" s="113"/>
      <c r="K94" s="113"/>
      <c r="L94" s="113"/>
      <c r="M94" s="113"/>
      <c r="N94" s="187"/>
    </row>
    <row r="95" spans="1:14" s="42" customFormat="1" ht="12.75" customHeight="1">
      <c r="A95" s="156">
        <f t="shared" si="2"/>
        <v>78</v>
      </c>
      <c r="B95" s="150"/>
      <c r="C95" s="95"/>
      <c r="D95" s="116"/>
      <c r="E95" s="115"/>
      <c r="F95" s="115"/>
      <c r="G95" s="182"/>
      <c r="H95" s="113"/>
      <c r="I95" s="181"/>
      <c r="J95" s="113"/>
      <c r="K95" s="113"/>
      <c r="L95" s="113"/>
      <c r="M95" s="113"/>
      <c r="N95" s="187"/>
    </row>
    <row r="96" spans="1:14" s="42" customFormat="1" ht="12.75" customHeight="1">
      <c r="A96" s="156">
        <f t="shared" si="2"/>
        <v>79</v>
      </c>
      <c r="B96" s="150"/>
      <c r="C96" s="95"/>
      <c r="D96" s="116"/>
      <c r="E96" s="115"/>
      <c r="F96" s="115"/>
      <c r="G96" s="182"/>
      <c r="H96" s="113"/>
      <c r="I96" s="181"/>
      <c r="J96" s="113"/>
      <c r="K96" s="113"/>
      <c r="L96" s="113"/>
      <c r="M96" s="113"/>
      <c r="N96" s="187"/>
    </row>
    <row r="97" spans="1:14" s="42" customFormat="1" ht="12.75" customHeight="1">
      <c r="A97" s="156">
        <f t="shared" si="2"/>
        <v>80</v>
      </c>
      <c r="B97" s="150"/>
      <c r="C97" s="95"/>
      <c r="D97" s="116"/>
      <c r="E97" s="115"/>
      <c r="F97" s="115"/>
      <c r="G97" s="182"/>
      <c r="H97" s="113"/>
      <c r="I97" s="181"/>
      <c r="J97" s="113"/>
      <c r="K97" s="113"/>
      <c r="L97" s="113"/>
      <c r="M97" s="113"/>
      <c r="N97" s="187"/>
    </row>
    <row r="98" spans="1:14" s="42" customFormat="1" ht="12.75" customHeight="1">
      <c r="A98" s="156">
        <f t="shared" si="2"/>
        <v>81</v>
      </c>
      <c r="B98" s="150"/>
      <c r="C98" s="95"/>
      <c r="D98" s="116"/>
      <c r="E98" s="115"/>
      <c r="F98" s="115"/>
      <c r="G98" s="182"/>
      <c r="H98" s="113"/>
      <c r="I98" s="181"/>
      <c r="J98" s="113"/>
      <c r="K98" s="113"/>
      <c r="L98" s="113"/>
      <c r="M98" s="113"/>
      <c r="N98" s="187"/>
    </row>
    <row r="99" spans="1:14" s="42" customFormat="1" ht="12.75" customHeight="1">
      <c r="A99" s="156">
        <f t="shared" si="2"/>
        <v>82</v>
      </c>
      <c r="B99" s="150"/>
      <c r="C99" s="95"/>
      <c r="D99" s="116"/>
      <c r="E99" s="115"/>
      <c r="F99" s="115"/>
      <c r="G99" s="182"/>
      <c r="H99" s="113"/>
      <c r="I99" s="181"/>
      <c r="J99" s="113"/>
      <c r="K99" s="113"/>
      <c r="L99" s="113"/>
      <c r="M99" s="113"/>
      <c r="N99" s="187"/>
    </row>
    <row r="100" spans="1:14" s="42" customFormat="1" ht="12.75" customHeight="1">
      <c r="A100" s="156">
        <f t="shared" si="2"/>
        <v>83</v>
      </c>
      <c r="B100" s="150"/>
      <c r="C100" s="95"/>
      <c r="D100" s="116"/>
      <c r="E100" s="115"/>
      <c r="F100" s="115"/>
      <c r="G100" s="182"/>
      <c r="H100" s="113"/>
      <c r="I100" s="181"/>
      <c r="J100" s="113"/>
      <c r="K100" s="113"/>
      <c r="L100" s="113"/>
      <c r="M100" s="113"/>
      <c r="N100" s="187"/>
    </row>
    <row r="101" spans="1:14" s="42" customFormat="1" ht="12.75" customHeight="1">
      <c r="A101" s="156">
        <f t="shared" si="2"/>
        <v>84</v>
      </c>
      <c r="B101" s="150"/>
      <c r="C101" s="95"/>
      <c r="D101" s="116"/>
      <c r="E101" s="115"/>
      <c r="F101" s="115"/>
      <c r="G101" s="182"/>
      <c r="H101" s="113"/>
      <c r="I101" s="181"/>
      <c r="J101" s="113"/>
      <c r="K101" s="113"/>
      <c r="L101" s="113"/>
      <c r="M101" s="113"/>
      <c r="N101" s="187"/>
    </row>
    <row r="102" spans="1:14" s="42" customFormat="1" ht="12.75" customHeight="1">
      <c r="A102" s="156">
        <f t="shared" si="2"/>
        <v>85</v>
      </c>
      <c r="B102" s="150"/>
      <c r="C102" s="95"/>
      <c r="D102" s="116"/>
      <c r="E102" s="115"/>
      <c r="F102" s="115"/>
      <c r="G102" s="182"/>
      <c r="H102" s="113"/>
      <c r="I102" s="181"/>
      <c r="J102" s="113"/>
      <c r="K102" s="113"/>
      <c r="L102" s="113"/>
      <c r="M102" s="113"/>
      <c r="N102" s="187"/>
    </row>
    <row r="103" spans="1:14" s="42" customFormat="1" ht="12.75" customHeight="1">
      <c r="A103" s="156">
        <f t="shared" si="2"/>
        <v>86</v>
      </c>
      <c r="B103" s="150"/>
      <c r="C103" s="95"/>
      <c r="D103" s="116"/>
      <c r="E103" s="115"/>
      <c r="F103" s="115"/>
      <c r="G103" s="182"/>
      <c r="H103" s="113"/>
      <c r="I103" s="181"/>
      <c r="J103" s="113"/>
      <c r="K103" s="113"/>
      <c r="L103" s="113"/>
      <c r="M103" s="113"/>
      <c r="N103" s="187"/>
    </row>
    <row r="104" spans="1:14" s="42" customFormat="1" ht="12.75" customHeight="1">
      <c r="A104" s="156">
        <f t="shared" si="2"/>
        <v>87</v>
      </c>
      <c r="B104" s="150"/>
      <c r="C104" s="95"/>
      <c r="D104" s="116"/>
      <c r="E104" s="115"/>
      <c r="F104" s="115"/>
      <c r="G104" s="182"/>
      <c r="H104" s="113"/>
      <c r="I104" s="181"/>
      <c r="J104" s="113"/>
      <c r="K104" s="113"/>
      <c r="L104" s="113"/>
      <c r="M104" s="113"/>
      <c r="N104" s="187"/>
    </row>
    <row r="105" spans="1:14" s="42" customFormat="1" ht="12.75" customHeight="1">
      <c r="A105" s="156">
        <f t="shared" si="2"/>
        <v>88</v>
      </c>
      <c r="B105" s="150"/>
      <c r="C105" s="95"/>
      <c r="D105" s="116"/>
      <c r="E105" s="115"/>
      <c r="F105" s="115"/>
      <c r="G105" s="182"/>
      <c r="H105" s="113"/>
      <c r="I105" s="181"/>
      <c r="J105" s="113"/>
      <c r="K105" s="113"/>
      <c r="L105" s="113"/>
      <c r="M105" s="113"/>
      <c r="N105" s="187"/>
    </row>
    <row r="106" spans="1:14" s="42" customFormat="1" ht="12.75" customHeight="1">
      <c r="A106" s="156">
        <f t="shared" si="2"/>
        <v>89</v>
      </c>
      <c r="B106" s="150"/>
      <c r="C106" s="95"/>
      <c r="D106" s="116"/>
      <c r="E106" s="115"/>
      <c r="F106" s="115"/>
      <c r="G106" s="182"/>
      <c r="H106" s="113"/>
      <c r="I106" s="181"/>
      <c r="J106" s="113"/>
      <c r="K106" s="113"/>
      <c r="L106" s="113"/>
      <c r="M106" s="113"/>
      <c r="N106" s="187"/>
    </row>
    <row r="107" spans="1:14" s="42" customFormat="1" ht="12.75" customHeight="1">
      <c r="A107" s="156">
        <f t="shared" si="2"/>
        <v>90</v>
      </c>
      <c r="B107" s="150"/>
      <c r="C107" s="95"/>
      <c r="D107" s="116"/>
      <c r="E107" s="115"/>
      <c r="F107" s="115"/>
      <c r="G107" s="182"/>
      <c r="H107" s="113"/>
      <c r="I107" s="181"/>
      <c r="J107" s="113"/>
      <c r="K107" s="113"/>
      <c r="L107" s="113"/>
      <c r="M107" s="113"/>
      <c r="N107" s="187"/>
    </row>
    <row r="108" spans="1:14" s="42" customFormat="1" ht="12.75" customHeight="1">
      <c r="A108" s="156">
        <f t="shared" si="2"/>
        <v>91</v>
      </c>
      <c r="B108" s="150"/>
      <c r="C108" s="95"/>
      <c r="D108" s="116"/>
      <c r="E108" s="115"/>
      <c r="F108" s="115"/>
      <c r="G108" s="182"/>
      <c r="H108" s="113"/>
      <c r="I108" s="181"/>
      <c r="J108" s="113"/>
      <c r="K108" s="113"/>
      <c r="L108" s="113"/>
      <c r="M108" s="113"/>
      <c r="N108" s="187"/>
    </row>
    <row r="109" spans="1:14" s="42" customFormat="1" ht="12.75" customHeight="1">
      <c r="A109" s="156">
        <f t="shared" si="2"/>
        <v>92</v>
      </c>
      <c r="B109" s="150"/>
      <c r="C109" s="95"/>
      <c r="D109" s="116"/>
      <c r="E109" s="115"/>
      <c r="F109" s="115"/>
      <c r="G109" s="182"/>
      <c r="H109" s="113"/>
      <c r="I109" s="181"/>
      <c r="J109" s="113"/>
      <c r="K109" s="113"/>
      <c r="L109" s="113"/>
      <c r="M109" s="113"/>
      <c r="N109" s="187"/>
    </row>
    <row r="110" spans="1:14" s="42" customFormat="1" ht="12.75" customHeight="1">
      <c r="A110" s="156">
        <f t="shared" si="2"/>
        <v>93</v>
      </c>
      <c r="B110" s="150"/>
      <c r="C110" s="95"/>
      <c r="D110" s="116"/>
      <c r="E110" s="115"/>
      <c r="F110" s="115"/>
      <c r="G110" s="182"/>
      <c r="H110" s="113"/>
      <c r="I110" s="181"/>
      <c r="J110" s="113"/>
      <c r="K110" s="113"/>
      <c r="L110" s="113"/>
      <c r="M110" s="113"/>
      <c r="N110" s="187"/>
    </row>
    <row r="111" spans="1:14" s="42" customFormat="1" ht="12.75" customHeight="1">
      <c r="A111" s="156">
        <f t="shared" si="2"/>
        <v>94</v>
      </c>
      <c r="B111" s="150"/>
      <c r="C111" s="95"/>
      <c r="D111" s="116"/>
      <c r="E111" s="115"/>
      <c r="F111" s="115"/>
      <c r="G111" s="182"/>
      <c r="H111" s="113"/>
      <c r="I111" s="181"/>
      <c r="J111" s="113"/>
      <c r="K111" s="113"/>
      <c r="L111" s="113"/>
      <c r="M111" s="113"/>
      <c r="N111" s="187"/>
    </row>
    <row r="112" spans="1:14" s="42" customFormat="1" ht="12.75" customHeight="1">
      <c r="A112" s="156">
        <f t="shared" si="2"/>
        <v>95</v>
      </c>
      <c r="B112" s="150"/>
      <c r="C112" s="95"/>
      <c r="D112" s="116"/>
      <c r="E112" s="115"/>
      <c r="F112" s="115"/>
      <c r="G112" s="182"/>
      <c r="H112" s="113"/>
      <c r="I112" s="181"/>
      <c r="J112" s="113"/>
      <c r="K112" s="113"/>
      <c r="L112" s="113"/>
      <c r="M112" s="113"/>
      <c r="N112" s="187"/>
    </row>
    <row r="113" spans="1:14" s="42" customFormat="1" ht="12.75" customHeight="1">
      <c r="A113" s="156">
        <f t="shared" si="2"/>
        <v>96</v>
      </c>
      <c r="B113" s="150"/>
      <c r="C113" s="95"/>
      <c r="D113" s="116"/>
      <c r="E113" s="115"/>
      <c r="F113" s="115"/>
      <c r="G113" s="182"/>
      <c r="H113" s="113"/>
      <c r="I113" s="181"/>
      <c r="J113" s="113"/>
      <c r="K113" s="113"/>
      <c r="L113" s="113"/>
      <c r="M113" s="113"/>
      <c r="N113" s="187"/>
    </row>
    <row r="114" spans="1:14" s="42" customFormat="1" ht="12.75" customHeight="1">
      <c r="A114" s="156">
        <f t="shared" si="2"/>
        <v>97</v>
      </c>
      <c r="B114" s="150"/>
      <c r="C114" s="95"/>
      <c r="D114" s="116"/>
      <c r="E114" s="115"/>
      <c r="F114" s="115"/>
      <c r="G114" s="182"/>
      <c r="H114" s="113"/>
      <c r="I114" s="181"/>
      <c r="J114" s="113"/>
      <c r="K114" s="113"/>
      <c r="L114" s="113"/>
      <c r="M114" s="113"/>
      <c r="N114" s="187"/>
    </row>
    <row r="115" spans="1:14" s="42" customFormat="1" ht="12.75" customHeight="1">
      <c r="A115" s="156">
        <f t="shared" si="2"/>
        <v>98</v>
      </c>
      <c r="B115" s="150"/>
      <c r="C115" s="95"/>
      <c r="D115" s="116"/>
      <c r="E115" s="115"/>
      <c r="F115" s="115"/>
      <c r="G115" s="182"/>
      <c r="H115" s="113"/>
      <c r="I115" s="181"/>
      <c r="J115" s="113"/>
      <c r="K115" s="113"/>
      <c r="L115" s="113"/>
      <c r="M115" s="113"/>
      <c r="N115" s="187"/>
    </row>
    <row r="116" spans="1:14" s="42" customFormat="1" ht="12.75" customHeight="1">
      <c r="A116" s="156">
        <f t="shared" si="2"/>
        <v>99</v>
      </c>
      <c r="B116" s="150"/>
      <c r="C116" s="95"/>
      <c r="D116" s="116"/>
      <c r="E116" s="115"/>
      <c r="F116" s="115"/>
      <c r="G116" s="182"/>
      <c r="H116" s="113"/>
      <c r="I116" s="181"/>
      <c r="J116" s="113"/>
      <c r="K116" s="113"/>
      <c r="L116" s="113"/>
      <c r="M116" s="113"/>
      <c r="N116" s="187"/>
    </row>
    <row r="117" spans="1:14" s="42" customFormat="1" ht="12.75" customHeight="1">
      <c r="A117" s="156">
        <f t="shared" si="2"/>
        <v>100</v>
      </c>
      <c r="B117" s="150"/>
      <c r="C117" s="95"/>
      <c r="D117" s="116"/>
      <c r="E117" s="115"/>
      <c r="F117" s="115"/>
      <c r="G117" s="182"/>
      <c r="H117" s="113"/>
      <c r="I117" s="181"/>
      <c r="J117" s="113"/>
      <c r="K117" s="113"/>
      <c r="L117" s="113"/>
      <c r="M117" s="113"/>
      <c r="N117" s="187"/>
    </row>
    <row r="118" spans="1:14" s="42" customFormat="1" ht="12.75" customHeight="1">
      <c r="A118" s="156">
        <f t="shared" si="2"/>
        <v>101</v>
      </c>
      <c r="B118" s="150"/>
      <c r="C118" s="95"/>
      <c r="D118" s="116"/>
      <c r="E118" s="115"/>
      <c r="F118" s="115"/>
      <c r="G118" s="182"/>
      <c r="H118" s="113"/>
      <c r="I118" s="181"/>
      <c r="J118" s="113"/>
      <c r="K118" s="113"/>
      <c r="L118" s="113"/>
      <c r="M118" s="113"/>
      <c r="N118" s="187"/>
    </row>
    <row r="119" spans="1:14" s="42" customFormat="1" ht="12.75" customHeight="1">
      <c r="A119" s="156">
        <f t="shared" si="2"/>
        <v>102</v>
      </c>
      <c r="B119" s="150"/>
      <c r="C119" s="95"/>
      <c r="D119" s="116"/>
      <c r="E119" s="115"/>
      <c r="F119" s="115"/>
      <c r="G119" s="182"/>
      <c r="H119" s="113"/>
      <c r="I119" s="181"/>
      <c r="J119" s="113"/>
      <c r="K119" s="113"/>
      <c r="L119" s="113"/>
      <c r="M119" s="113"/>
      <c r="N119" s="187"/>
    </row>
    <row r="120" spans="1:14" s="42" customFormat="1" ht="12.75" customHeight="1">
      <c r="A120" s="156">
        <f t="shared" si="2"/>
        <v>103</v>
      </c>
      <c r="B120" s="150"/>
      <c r="C120" s="95"/>
      <c r="D120" s="116"/>
      <c r="E120" s="115"/>
      <c r="F120" s="115"/>
      <c r="G120" s="182"/>
      <c r="H120" s="113"/>
      <c r="I120" s="181"/>
      <c r="J120" s="113"/>
      <c r="K120" s="113"/>
      <c r="L120" s="113"/>
      <c r="M120" s="113"/>
      <c r="N120" s="187"/>
    </row>
    <row r="121" spans="1:14" s="42" customFormat="1" ht="12.75" customHeight="1">
      <c r="A121" s="156">
        <f t="shared" si="2"/>
        <v>104</v>
      </c>
      <c r="B121" s="150"/>
      <c r="C121" s="95"/>
      <c r="D121" s="116"/>
      <c r="E121" s="115"/>
      <c r="F121" s="115"/>
      <c r="G121" s="182"/>
      <c r="H121" s="113"/>
      <c r="I121" s="181"/>
      <c r="J121" s="113"/>
      <c r="K121" s="113"/>
      <c r="L121" s="113"/>
      <c r="M121" s="113"/>
      <c r="N121" s="187"/>
    </row>
    <row r="122" spans="1:14" s="42" customFormat="1" ht="12.75" customHeight="1">
      <c r="A122" s="156">
        <f t="shared" si="2"/>
        <v>105</v>
      </c>
      <c r="B122" s="150"/>
      <c r="C122" s="95"/>
      <c r="D122" s="116"/>
      <c r="E122" s="115"/>
      <c r="F122" s="115"/>
      <c r="G122" s="182"/>
      <c r="H122" s="113"/>
      <c r="I122" s="181"/>
      <c r="J122" s="113"/>
      <c r="K122" s="113"/>
      <c r="L122" s="113"/>
      <c r="M122" s="113"/>
      <c r="N122" s="187"/>
    </row>
    <row r="123" spans="1:14" s="42" customFormat="1" ht="12.75" customHeight="1">
      <c r="A123" s="156">
        <f t="shared" si="2"/>
        <v>106</v>
      </c>
      <c r="B123" s="150"/>
      <c r="C123" s="95"/>
      <c r="D123" s="116"/>
      <c r="E123" s="115"/>
      <c r="F123" s="115"/>
      <c r="G123" s="182"/>
      <c r="H123" s="113"/>
      <c r="I123" s="181"/>
      <c r="J123" s="113"/>
      <c r="K123" s="113"/>
      <c r="L123" s="113"/>
      <c r="M123" s="113"/>
      <c r="N123" s="187"/>
    </row>
    <row r="124" spans="1:14" s="42" customFormat="1" ht="12.75" customHeight="1">
      <c r="A124" s="156">
        <f t="shared" si="2"/>
        <v>107</v>
      </c>
      <c r="B124" s="150"/>
      <c r="C124" s="95"/>
      <c r="D124" s="116"/>
      <c r="E124" s="115"/>
      <c r="F124" s="115"/>
      <c r="G124" s="182"/>
      <c r="H124" s="113"/>
      <c r="I124" s="181"/>
      <c r="J124" s="113"/>
      <c r="K124" s="113"/>
      <c r="L124" s="113"/>
      <c r="M124" s="113"/>
      <c r="N124" s="187"/>
    </row>
    <row r="125" spans="1:14" s="42" customFormat="1" ht="12.75" customHeight="1">
      <c r="A125" s="156">
        <f t="shared" si="2"/>
        <v>108</v>
      </c>
      <c r="B125" s="150"/>
      <c r="C125" s="95"/>
      <c r="D125" s="116"/>
      <c r="E125" s="115"/>
      <c r="F125" s="115"/>
      <c r="G125" s="182"/>
      <c r="H125" s="113"/>
      <c r="I125" s="181"/>
      <c r="J125" s="113"/>
      <c r="K125" s="113"/>
      <c r="L125" s="113"/>
      <c r="M125" s="113"/>
      <c r="N125" s="187"/>
    </row>
    <row r="126" spans="1:14" s="42" customFormat="1" ht="12.75" customHeight="1">
      <c r="A126" s="156">
        <f t="shared" si="2"/>
        <v>109</v>
      </c>
      <c r="B126" s="150"/>
      <c r="C126" s="95"/>
      <c r="D126" s="116"/>
      <c r="E126" s="115"/>
      <c r="F126" s="115"/>
      <c r="G126" s="182"/>
      <c r="H126" s="113"/>
      <c r="I126" s="181"/>
      <c r="J126" s="113"/>
      <c r="K126" s="113"/>
      <c r="L126" s="113"/>
      <c r="M126" s="113"/>
      <c r="N126" s="187"/>
    </row>
    <row r="127" spans="1:14" s="42" customFormat="1" ht="12.75" customHeight="1">
      <c r="A127" s="156">
        <f t="shared" si="2"/>
        <v>110</v>
      </c>
      <c r="B127" s="150"/>
      <c r="C127" s="95"/>
      <c r="D127" s="116"/>
      <c r="E127" s="115"/>
      <c r="F127" s="115"/>
      <c r="G127" s="182"/>
      <c r="H127" s="113"/>
      <c r="I127" s="181"/>
      <c r="J127" s="113"/>
      <c r="K127" s="113"/>
      <c r="L127" s="113"/>
      <c r="M127" s="113"/>
      <c r="N127" s="187"/>
    </row>
    <row r="128" spans="1:14" s="42" customFormat="1" ht="12.75" customHeight="1">
      <c r="A128" s="156">
        <f t="shared" si="2"/>
        <v>111</v>
      </c>
      <c r="B128" s="150"/>
      <c r="C128" s="95"/>
      <c r="D128" s="116"/>
      <c r="E128" s="115"/>
      <c r="F128" s="115"/>
      <c r="G128" s="182"/>
      <c r="H128" s="113"/>
      <c r="I128" s="181"/>
      <c r="J128" s="113"/>
      <c r="K128" s="113"/>
      <c r="L128" s="113"/>
      <c r="M128" s="113"/>
      <c r="N128" s="187"/>
    </row>
    <row r="129" spans="1:14" s="42" customFormat="1" ht="12.75" customHeight="1">
      <c r="A129" s="156">
        <f t="shared" si="2"/>
        <v>112</v>
      </c>
      <c r="B129" s="150"/>
      <c r="C129" s="95"/>
      <c r="D129" s="116"/>
      <c r="E129" s="115"/>
      <c r="F129" s="115"/>
      <c r="G129" s="182"/>
      <c r="H129" s="113"/>
      <c r="I129" s="181"/>
      <c r="J129" s="113"/>
      <c r="K129" s="113"/>
      <c r="L129" s="113"/>
      <c r="M129" s="113"/>
      <c r="N129" s="187"/>
    </row>
    <row r="130" spans="1:14" s="42" customFormat="1" ht="12.75" customHeight="1">
      <c r="A130" s="156">
        <f t="shared" si="2"/>
        <v>113</v>
      </c>
      <c r="B130" s="150"/>
      <c r="C130" s="95"/>
      <c r="D130" s="116"/>
      <c r="E130" s="115"/>
      <c r="F130" s="115"/>
      <c r="G130" s="182"/>
      <c r="H130" s="113"/>
      <c r="I130" s="181"/>
      <c r="J130" s="113"/>
      <c r="K130" s="113"/>
      <c r="L130" s="113"/>
      <c r="M130" s="113"/>
      <c r="N130" s="187"/>
    </row>
    <row r="131" spans="1:14" s="42" customFormat="1" ht="12.75" customHeight="1">
      <c r="A131" s="156">
        <f t="shared" si="2"/>
        <v>114</v>
      </c>
      <c r="B131" s="150"/>
      <c r="C131" s="95"/>
      <c r="D131" s="116"/>
      <c r="E131" s="115"/>
      <c r="F131" s="115"/>
      <c r="G131" s="182"/>
      <c r="H131" s="113"/>
      <c r="I131" s="181"/>
      <c r="J131" s="113"/>
      <c r="K131" s="113"/>
      <c r="L131" s="113"/>
      <c r="M131" s="113"/>
      <c r="N131" s="187"/>
    </row>
    <row r="132" spans="1:14" s="42" customFormat="1" ht="12.75" customHeight="1">
      <c r="A132" s="156">
        <f t="shared" si="2"/>
        <v>115</v>
      </c>
      <c r="B132" s="150"/>
      <c r="C132" s="95"/>
      <c r="D132" s="116"/>
      <c r="E132" s="115"/>
      <c r="F132" s="115"/>
      <c r="G132" s="182"/>
      <c r="H132" s="113"/>
      <c r="I132" s="181"/>
      <c r="J132" s="113"/>
      <c r="K132" s="113"/>
      <c r="L132" s="113"/>
      <c r="M132" s="113"/>
      <c r="N132" s="187"/>
    </row>
    <row r="133" spans="1:14" s="42" customFormat="1" ht="12.75" customHeight="1">
      <c r="A133" s="156">
        <f t="shared" si="2"/>
        <v>116</v>
      </c>
      <c r="B133" s="150"/>
      <c r="C133" s="95"/>
      <c r="D133" s="116"/>
      <c r="E133" s="115"/>
      <c r="F133" s="115"/>
      <c r="G133" s="182"/>
      <c r="H133" s="113"/>
      <c r="I133" s="181"/>
      <c r="J133" s="113"/>
      <c r="K133" s="113"/>
      <c r="L133" s="113"/>
      <c r="M133" s="113"/>
      <c r="N133" s="187"/>
    </row>
    <row r="134" spans="1:14" s="42" customFormat="1" ht="12.75" customHeight="1">
      <c r="A134" s="156">
        <f t="shared" si="2"/>
        <v>117</v>
      </c>
      <c r="B134" s="150"/>
      <c r="C134" s="95"/>
      <c r="D134" s="116"/>
      <c r="E134" s="115"/>
      <c r="F134" s="115"/>
      <c r="G134" s="182"/>
      <c r="H134" s="113"/>
      <c r="I134" s="181"/>
      <c r="J134" s="113"/>
      <c r="K134" s="113"/>
      <c r="L134" s="113"/>
      <c r="M134" s="113"/>
      <c r="N134" s="187"/>
    </row>
    <row r="135" spans="1:14" s="42" customFormat="1" ht="12.75" customHeight="1">
      <c r="A135" s="156">
        <f t="shared" si="2"/>
        <v>118</v>
      </c>
      <c r="B135" s="150"/>
      <c r="C135" s="95"/>
      <c r="D135" s="116"/>
      <c r="E135" s="115"/>
      <c r="F135" s="115"/>
      <c r="G135" s="182"/>
      <c r="H135" s="113"/>
      <c r="I135" s="181"/>
      <c r="J135" s="113"/>
      <c r="K135" s="113"/>
      <c r="L135" s="113"/>
      <c r="M135" s="113"/>
      <c r="N135" s="187"/>
    </row>
    <row r="136" spans="1:14" s="42" customFormat="1" ht="12.75" customHeight="1">
      <c r="A136" s="156">
        <f t="shared" si="2"/>
        <v>119</v>
      </c>
      <c r="B136" s="150"/>
      <c r="C136" s="95"/>
      <c r="D136" s="116"/>
      <c r="E136" s="115"/>
      <c r="F136" s="115"/>
      <c r="G136" s="182"/>
      <c r="H136" s="113"/>
      <c r="I136" s="181"/>
      <c r="J136" s="113"/>
      <c r="K136" s="113"/>
      <c r="L136" s="113"/>
      <c r="M136" s="113"/>
      <c r="N136" s="187"/>
    </row>
    <row r="137" spans="1:14" s="42" customFormat="1" ht="12.75" customHeight="1">
      <c r="A137" s="156">
        <f t="shared" si="2"/>
        <v>120</v>
      </c>
      <c r="B137" s="150"/>
      <c r="C137" s="95"/>
      <c r="D137" s="116"/>
      <c r="E137" s="115"/>
      <c r="F137" s="115"/>
      <c r="G137" s="182"/>
      <c r="H137" s="113"/>
      <c r="I137" s="181"/>
      <c r="J137" s="113"/>
      <c r="K137" s="113"/>
      <c r="L137" s="113"/>
      <c r="M137" s="113"/>
      <c r="N137" s="187"/>
    </row>
    <row r="138" spans="1:14" s="42" customFormat="1" ht="12.75" customHeight="1">
      <c r="A138" s="156">
        <f t="shared" si="2"/>
        <v>121</v>
      </c>
      <c r="B138" s="150"/>
      <c r="C138" s="95"/>
      <c r="D138" s="116"/>
      <c r="E138" s="115"/>
      <c r="F138" s="115"/>
      <c r="G138" s="182"/>
      <c r="H138" s="113"/>
      <c r="I138" s="181"/>
      <c r="J138" s="113"/>
      <c r="K138" s="113"/>
      <c r="L138" s="113"/>
      <c r="M138" s="113"/>
      <c r="N138" s="187"/>
    </row>
    <row r="139" spans="1:14" s="42" customFormat="1" ht="12.75" customHeight="1">
      <c r="A139" s="156">
        <f t="shared" si="2"/>
        <v>122</v>
      </c>
      <c r="B139" s="150"/>
      <c r="C139" s="95"/>
      <c r="D139" s="116"/>
      <c r="E139" s="115"/>
      <c r="F139" s="115"/>
      <c r="G139" s="182"/>
      <c r="H139" s="113"/>
      <c r="I139" s="181"/>
      <c r="J139" s="113"/>
      <c r="K139" s="113"/>
      <c r="L139" s="113"/>
      <c r="M139" s="113"/>
      <c r="N139" s="187"/>
    </row>
    <row r="140" spans="1:14" s="42" customFormat="1" ht="12.75" customHeight="1">
      <c r="A140" s="156">
        <f t="shared" si="2"/>
        <v>123</v>
      </c>
      <c r="B140" s="150"/>
      <c r="C140" s="95"/>
      <c r="D140" s="116"/>
      <c r="E140" s="115"/>
      <c r="F140" s="115"/>
      <c r="G140" s="182"/>
      <c r="H140" s="113"/>
      <c r="I140" s="181"/>
      <c r="J140" s="113"/>
      <c r="K140" s="113"/>
      <c r="L140" s="113"/>
      <c r="M140" s="113"/>
      <c r="N140" s="187"/>
    </row>
    <row r="141" spans="1:14" s="42" customFormat="1" ht="12.75" customHeight="1">
      <c r="A141" s="156">
        <f t="shared" si="2"/>
        <v>124</v>
      </c>
      <c r="B141" s="150"/>
      <c r="C141" s="95"/>
      <c r="D141" s="116"/>
      <c r="E141" s="115"/>
      <c r="F141" s="115"/>
      <c r="G141" s="182"/>
      <c r="H141" s="113"/>
      <c r="I141" s="181"/>
      <c r="J141" s="113"/>
      <c r="K141" s="113"/>
      <c r="L141" s="113"/>
      <c r="M141" s="113"/>
      <c r="N141" s="187"/>
    </row>
    <row r="142" spans="1:14" s="42" customFormat="1" ht="12.75" customHeight="1">
      <c r="A142" s="156">
        <f t="shared" si="2"/>
        <v>125</v>
      </c>
      <c r="B142" s="150"/>
      <c r="C142" s="95"/>
      <c r="D142" s="116"/>
      <c r="E142" s="115"/>
      <c r="F142" s="115"/>
      <c r="G142" s="182"/>
      <c r="H142" s="113"/>
      <c r="I142" s="181"/>
      <c r="J142" s="113"/>
      <c r="K142" s="113"/>
      <c r="L142" s="113"/>
      <c r="M142" s="113"/>
      <c r="N142" s="187"/>
    </row>
    <row r="143" spans="1:14" s="42" customFormat="1" ht="12.75" customHeight="1">
      <c r="A143" s="156">
        <f t="shared" si="2"/>
        <v>126</v>
      </c>
      <c r="B143" s="150"/>
      <c r="C143" s="95"/>
      <c r="D143" s="116"/>
      <c r="E143" s="115"/>
      <c r="F143" s="115"/>
      <c r="G143" s="182"/>
      <c r="H143" s="113"/>
      <c r="I143" s="181"/>
      <c r="J143" s="113"/>
      <c r="K143" s="113"/>
      <c r="L143" s="113"/>
      <c r="M143" s="113"/>
      <c r="N143" s="187"/>
    </row>
    <row r="144" spans="1:14" s="42" customFormat="1" ht="12.75" customHeight="1">
      <c r="A144" s="156">
        <f t="shared" si="2"/>
        <v>127</v>
      </c>
      <c r="B144" s="150"/>
      <c r="C144" s="95"/>
      <c r="D144" s="116"/>
      <c r="E144" s="115"/>
      <c r="F144" s="115"/>
      <c r="G144" s="182"/>
      <c r="H144" s="113"/>
      <c r="I144" s="181"/>
      <c r="J144" s="113"/>
      <c r="K144" s="113"/>
      <c r="L144" s="113"/>
      <c r="M144" s="113"/>
      <c r="N144" s="187"/>
    </row>
    <row r="145" spans="1:14" s="42" customFormat="1" ht="12.75" customHeight="1">
      <c r="A145" s="156">
        <f t="shared" si="2"/>
        <v>128</v>
      </c>
      <c r="B145" s="150"/>
      <c r="C145" s="95"/>
      <c r="D145" s="116"/>
      <c r="E145" s="115"/>
      <c r="F145" s="115"/>
      <c r="G145" s="182"/>
      <c r="H145" s="113"/>
      <c r="I145" s="181"/>
      <c r="J145" s="113"/>
      <c r="K145" s="113"/>
      <c r="L145" s="113"/>
      <c r="M145" s="113"/>
      <c r="N145" s="187"/>
    </row>
    <row r="146" spans="1:14" s="42" customFormat="1" ht="12.75" customHeight="1">
      <c r="A146" s="156">
        <f t="shared" si="2"/>
        <v>129</v>
      </c>
      <c r="B146" s="150"/>
      <c r="C146" s="95"/>
      <c r="D146" s="116"/>
      <c r="E146" s="115"/>
      <c r="F146" s="115"/>
      <c r="G146" s="182"/>
      <c r="H146" s="113"/>
      <c r="I146" s="181"/>
      <c r="J146" s="113"/>
      <c r="K146" s="113"/>
      <c r="L146" s="113"/>
      <c r="M146" s="113"/>
      <c r="N146" s="187"/>
    </row>
    <row r="147" spans="1:14" s="42" customFormat="1" ht="12.75" customHeight="1">
      <c r="A147" s="156">
        <f t="shared" si="2"/>
        <v>130</v>
      </c>
      <c r="B147" s="150"/>
      <c r="C147" s="95"/>
      <c r="D147" s="116"/>
      <c r="E147" s="115"/>
      <c r="F147" s="115"/>
      <c r="G147" s="182"/>
      <c r="H147" s="113"/>
      <c r="I147" s="181"/>
      <c r="J147" s="113"/>
      <c r="K147" s="113"/>
      <c r="L147" s="113"/>
      <c r="M147" s="113"/>
      <c r="N147" s="187"/>
    </row>
    <row r="148" spans="1:14" s="42" customFormat="1" ht="12.75" customHeight="1">
      <c r="A148" s="156">
        <f t="shared" ref="A148:A211" si="3">A147+1</f>
        <v>131</v>
      </c>
      <c r="B148" s="150"/>
      <c r="C148" s="95"/>
      <c r="D148" s="116"/>
      <c r="E148" s="115"/>
      <c r="F148" s="115"/>
      <c r="G148" s="182"/>
      <c r="H148" s="113"/>
      <c r="I148" s="181"/>
      <c r="J148" s="113"/>
      <c r="K148" s="113"/>
      <c r="L148" s="113"/>
      <c r="M148" s="113"/>
      <c r="N148" s="187"/>
    </row>
    <row r="149" spans="1:14" s="42" customFormat="1" ht="12.75" customHeight="1">
      <c r="A149" s="156">
        <f t="shared" si="3"/>
        <v>132</v>
      </c>
      <c r="B149" s="150"/>
      <c r="C149" s="95"/>
      <c r="D149" s="116"/>
      <c r="E149" s="115"/>
      <c r="F149" s="115"/>
      <c r="G149" s="182"/>
      <c r="H149" s="113"/>
      <c r="I149" s="181"/>
      <c r="J149" s="113"/>
      <c r="K149" s="113"/>
      <c r="L149" s="113"/>
      <c r="M149" s="113"/>
      <c r="N149" s="187"/>
    </row>
    <row r="150" spans="1:14" s="42" customFormat="1" ht="12.75" customHeight="1">
      <c r="A150" s="156">
        <f t="shared" si="3"/>
        <v>133</v>
      </c>
      <c r="B150" s="150"/>
      <c r="C150" s="95"/>
      <c r="D150" s="116"/>
      <c r="E150" s="115"/>
      <c r="F150" s="115"/>
      <c r="G150" s="182"/>
      <c r="H150" s="113"/>
      <c r="I150" s="181"/>
      <c r="J150" s="113"/>
      <c r="K150" s="113"/>
      <c r="L150" s="113"/>
      <c r="M150" s="113"/>
      <c r="N150" s="187"/>
    </row>
    <row r="151" spans="1:14" s="42" customFormat="1" ht="12.75" customHeight="1">
      <c r="A151" s="156">
        <f t="shared" si="3"/>
        <v>134</v>
      </c>
      <c r="B151" s="150"/>
      <c r="C151" s="95"/>
      <c r="D151" s="116"/>
      <c r="E151" s="115"/>
      <c r="F151" s="115"/>
      <c r="G151" s="182"/>
      <c r="H151" s="113"/>
      <c r="I151" s="181"/>
      <c r="J151" s="113"/>
      <c r="K151" s="113"/>
      <c r="L151" s="113"/>
      <c r="M151" s="113"/>
      <c r="N151" s="187"/>
    </row>
    <row r="152" spans="1:14" s="42" customFormat="1" ht="12.75" customHeight="1">
      <c r="A152" s="156">
        <f t="shared" si="3"/>
        <v>135</v>
      </c>
      <c r="B152" s="150"/>
      <c r="C152" s="95"/>
      <c r="D152" s="116"/>
      <c r="E152" s="115"/>
      <c r="F152" s="115"/>
      <c r="G152" s="182"/>
      <c r="H152" s="113"/>
      <c r="I152" s="181"/>
      <c r="J152" s="113"/>
      <c r="K152" s="113"/>
      <c r="L152" s="113"/>
      <c r="M152" s="113"/>
      <c r="N152" s="187"/>
    </row>
    <row r="153" spans="1:14" s="42" customFormat="1" ht="12.75" customHeight="1">
      <c r="A153" s="156">
        <f t="shared" si="3"/>
        <v>136</v>
      </c>
      <c r="B153" s="150"/>
      <c r="C153" s="95"/>
      <c r="D153" s="116"/>
      <c r="E153" s="115"/>
      <c r="F153" s="115"/>
      <c r="G153" s="182"/>
      <c r="H153" s="113"/>
      <c r="I153" s="181"/>
      <c r="J153" s="113"/>
      <c r="K153" s="113"/>
      <c r="L153" s="113"/>
      <c r="M153" s="113"/>
      <c r="N153" s="187"/>
    </row>
    <row r="154" spans="1:14" s="42" customFormat="1" ht="12.75" customHeight="1">
      <c r="A154" s="156">
        <f t="shared" si="3"/>
        <v>137</v>
      </c>
      <c r="B154" s="150"/>
      <c r="C154" s="95"/>
      <c r="D154" s="116"/>
      <c r="E154" s="115"/>
      <c r="F154" s="115"/>
      <c r="G154" s="182"/>
      <c r="H154" s="113"/>
      <c r="I154" s="181"/>
      <c r="J154" s="113"/>
      <c r="K154" s="113"/>
      <c r="L154" s="113"/>
      <c r="M154" s="113"/>
      <c r="N154" s="187"/>
    </row>
    <row r="155" spans="1:14" s="42" customFormat="1" ht="12.75" customHeight="1">
      <c r="A155" s="156">
        <f t="shared" si="3"/>
        <v>138</v>
      </c>
      <c r="B155" s="150"/>
      <c r="C155" s="95"/>
      <c r="D155" s="116"/>
      <c r="E155" s="115"/>
      <c r="F155" s="115"/>
      <c r="G155" s="182"/>
      <c r="H155" s="113"/>
      <c r="I155" s="181"/>
      <c r="J155" s="113"/>
      <c r="K155" s="113"/>
      <c r="L155" s="113"/>
      <c r="M155" s="113"/>
      <c r="N155" s="187"/>
    </row>
    <row r="156" spans="1:14" s="42" customFormat="1" ht="12.75" customHeight="1">
      <c r="A156" s="156">
        <f t="shared" si="3"/>
        <v>139</v>
      </c>
      <c r="B156" s="150"/>
      <c r="C156" s="95"/>
      <c r="D156" s="116"/>
      <c r="E156" s="115"/>
      <c r="F156" s="115"/>
      <c r="G156" s="182"/>
      <c r="H156" s="113"/>
      <c r="I156" s="181"/>
      <c r="J156" s="113"/>
      <c r="K156" s="113"/>
      <c r="L156" s="113"/>
      <c r="M156" s="113"/>
      <c r="N156" s="187"/>
    </row>
    <row r="157" spans="1:14" s="42" customFormat="1" ht="12.75" customHeight="1">
      <c r="A157" s="156">
        <f t="shared" si="3"/>
        <v>140</v>
      </c>
      <c r="B157" s="150"/>
      <c r="C157" s="95"/>
      <c r="D157" s="116"/>
      <c r="E157" s="115"/>
      <c r="F157" s="115"/>
      <c r="G157" s="182"/>
      <c r="H157" s="113"/>
      <c r="I157" s="181"/>
      <c r="J157" s="113"/>
      <c r="K157" s="113"/>
      <c r="L157" s="113"/>
      <c r="M157" s="113"/>
      <c r="N157" s="187"/>
    </row>
    <row r="158" spans="1:14" s="42" customFormat="1" ht="12.75" customHeight="1">
      <c r="A158" s="156">
        <f t="shared" si="3"/>
        <v>141</v>
      </c>
      <c r="B158" s="150"/>
      <c r="C158" s="95"/>
      <c r="D158" s="116"/>
      <c r="E158" s="115"/>
      <c r="F158" s="115"/>
      <c r="G158" s="182"/>
      <c r="H158" s="113"/>
      <c r="I158" s="181"/>
      <c r="J158" s="113"/>
      <c r="K158" s="113"/>
      <c r="L158" s="113"/>
      <c r="M158" s="113"/>
      <c r="N158" s="187"/>
    </row>
    <row r="159" spans="1:14" s="42" customFormat="1" ht="12.75" customHeight="1">
      <c r="A159" s="156">
        <f t="shared" si="3"/>
        <v>142</v>
      </c>
      <c r="B159" s="150"/>
      <c r="C159" s="95"/>
      <c r="D159" s="116"/>
      <c r="E159" s="115"/>
      <c r="F159" s="115"/>
      <c r="G159" s="182"/>
      <c r="H159" s="113"/>
      <c r="I159" s="181"/>
      <c r="J159" s="113"/>
      <c r="K159" s="113"/>
      <c r="L159" s="113"/>
      <c r="M159" s="113"/>
      <c r="N159" s="187"/>
    </row>
    <row r="160" spans="1:14" s="42" customFormat="1" ht="12.75" customHeight="1">
      <c r="A160" s="156">
        <f t="shared" si="3"/>
        <v>143</v>
      </c>
      <c r="B160" s="150"/>
      <c r="C160" s="95"/>
      <c r="D160" s="116"/>
      <c r="E160" s="115"/>
      <c r="F160" s="115"/>
      <c r="G160" s="182"/>
      <c r="H160" s="113"/>
      <c r="I160" s="181"/>
      <c r="J160" s="113"/>
      <c r="K160" s="113"/>
      <c r="L160" s="113"/>
      <c r="M160" s="113"/>
      <c r="N160" s="187"/>
    </row>
    <row r="161" spans="1:14" s="42" customFormat="1" ht="12.75" customHeight="1">
      <c r="A161" s="156">
        <f t="shared" si="3"/>
        <v>144</v>
      </c>
      <c r="B161" s="150"/>
      <c r="C161" s="95"/>
      <c r="D161" s="116"/>
      <c r="E161" s="115"/>
      <c r="F161" s="115"/>
      <c r="G161" s="182"/>
      <c r="H161" s="113"/>
      <c r="I161" s="181"/>
      <c r="J161" s="113"/>
      <c r="K161" s="113"/>
      <c r="L161" s="113"/>
      <c r="M161" s="113"/>
      <c r="N161" s="187"/>
    </row>
    <row r="162" spans="1:14" s="42" customFormat="1" ht="12.75" customHeight="1">
      <c r="A162" s="156">
        <f t="shared" si="3"/>
        <v>145</v>
      </c>
      <c r="B162" s="150"/>
      <c r="C162" s="95"/>
      <c r="D162" s="116"/>
      <c r="E162" s="115"/>
      <c r="F162" s="115"/>
      <c r="G162" s="182"/>
      <c r="H162" s="113"/>
      <c r="I162" s="181"/>
      <c r="J162" s="113"/>
      <c r="K162" s="113"/>
      <c r="L162" s="113"/>
      <c r="M162" s="113"/>
      <c r="N162" s="187"/>
    </row>
    <row r="163" spans="1:14" s="42" customFormat="1" ht="12.75" customHeight="1">
      <c r="A163" s="156">
        <f t="shared" si="3"/>
        <v>146</v>
      </c>
      <c r="B163" s="150"/>
      <c r="C163" s="95"/>
      <c r="D163" s="116"/>
      <c r="E163" s="115"/>
      <c r="F163" s="115"/>
      <c r="G163" s="182"/>
      <c r="H163" s="113"/>
      <c r="I163" s="181"/>
      <c r="J163" s="113"/>
      <c r="K163" s="113"/>
      <c r="L163" s="113"/>
      <c r="M163" s="113"/>
      <c r="N163" s="187"/>
    </row>
    <row r="164" spans="1:14" s="42" customFormat="1" ht="12.75" customHeight="1">
      <c r="A164" s="156">
        <f t="shared" si="3"/>
        <v>147</v>
      </c>
      <c r="B164" s="150"/>
      <c r="C164" s="95"/>
      <c r="D164" s="116"/>
      <c r="E164" s="115"/>
      <c r="F164" s="115"/>
      <c r="G164" s="182"/>
      <c r="H164" s="113"/>
      <c r="I164" s="181"/>
      <c r="J164" s="113"/>
      <c r="K164" s="113"/>
      <c r="L164" s="113"/>
      <c r="M164" s="113"/>
      <c r="N164" s="187"/>
    </row>
    <row r="165" spans="1:14" s="42" customFormat="1" ht="12.75" customHeight="1">
      <c r="A165" s="156">
        <f t="shared" si="3"/>
        <v>148</v>
      </c>
      <c r="B165" s="150"/>
      <c r="C165" s="95"/>
      <c r="D165" s="116"/>
      <c r="E165" s="115"/>
      <c r="F165" s="115"/>
      <c r="G165" s="182"/>
      <c r="H165" s="113"/>
      <c r="I165" s="181"/>
      <c r="J165" s="113"/>
      <c r="K165" s="113"/>
      <c r="L165" s="113"/>
      <c r="M165" s="113"/>
      <c r="N165" s="187"/>
    </row>
    <row r="166" spans="1:14" s="42" customFormat="1" ht="12.75" customHeight="1">
      <c r="A166" s="156">
        <f t="shared" si="3"/>
        <v>149</v>
      </c>
      <c r="B166" s="150"/>
      <c r="C166" s="95"/>
      <c r="D166" s="116"/>
      <c r="E166" s="115"/>
      <c r="F166" s="115"/>
      <c r="G166" s="182"/>
      <c r="H166" s="113"/>
      <c r="I166" s="181"/>
      <c r="J166" s="113"/>
      <c r="K166" s="113"/>
      <c r="L166" s="113"/>
      <c r="M166" s="113"/>
      <c r="N166" s="187"/>
    </row>
    <row r="167" spans="1:14" s="42" customFormat="1" ht="12.75" customHeight="1">
      <c r="A167" s="156">
        <f t="shared" si="3"/>
        <v>150</v>
      </c>
      <c r="B167" s="150"/>
      <c r="C167" s="95"/>
      <c r="D167" s="116"/>
      <c r="E167" s="115"/>
      <c r="F167" s="115"/>
      <c r="G167" s="182"/>
      <c r="H167" s="113"/>
      <c r="I167" s="181"/>
      <c r="J167" s="113"/>
      <c r="K167" s="113"/>
      <c r="L167" s="113"/>
      <c r="M167" s="113"/>
      <c r="N167" s="187"/>
    </row>
    <row r="168" spans="1:14" s="42" customFormat="1" ht="12.75" customHeight="1">
      <c r="A168" s="156">
        <f t="shared" si="3"/>
        <v>151</v>
      </c>
      <c r="B168" s="150"/>
      <c r="C168" s="95"/>
      <c r="D168" s="116"/>
      <c r="E168" s="115"/>
      <c r="F168" s="115"/>
      <c r="G168" s="182"/>
      <c r="H168" s="113"/>
      <c r="I168" s="181"/>
      <c r="J168" s="113"/>
      <c r="K168" s="113"/>
      <c r="L168" s="113"/>
      <c r="M168" s="113"/>
      <c r="N168" s="187"/>
    </row>
    <row r="169" spans="1:14" s="42" customFormat="1" ht="12.75" customHeight="1">
      <c r="A169" s="156">
        <f t="shared" si="3"/>
        <v>152</v>
      </c>
      <c r="B169" s="150"/>
      <c r="C169" s="95"/>
      <c r="D169" s="116"/>
      <c r="E169" s="115"/>
      <c r="F169" s="115"/>
      <c r="G169" s="182"/>
      <c r="H169" s="113"/>
      <c r="I169" s="181"/>
      <c r="J169" s="113"/>
      <c r="K169" s="113"/>
      <c r="L169" s="113"/>
      <c r="M169" s="113"/>
      <c r="N169" s="187"/>
    </row>
    <row r="170" spans="1:14" s="42" customFormat="1" ht="12.75" customHeight="1">
      <c r="A170" s="156">
        <f t="shared" si="3"/>
        <v>153</v>
      </c>
      <c r="B170" s="150"/>
      <c r="C170" s="95"/>
      <c r="D170" s="116"/>
      <c r="E170" s="115"/>
      <c r="F170" s="115"/>
      <c r="G170" s="182"/>
      <c r="H170" s="113"/>
      <c r="I170" s="181"/>
      <c r="J170" s="113"/>
      <c r="K170" s="113"/>
      <c r="L170" s="113"/>
      <c r="M170" s="113"/>
      <c r="N170" s="187"/>
    </row>
    <row r="171" spans="1:14" s="42" customFormat="1" ht="12.75" customHeight="1">
      <c r="A171" s="156">
        <f t="shared" si="3"/>
        <v>154</v>
      </c>
      <c r="B171" s="150"/>
      <c r="C171" s="95"/>
      <c r="D171" s="116"/>
      <c r="E171" s="115"/>
      <c r="F171" s="115"/>
      <c r="G171" s="182"/>
      <c r="H171" s="113"/>
      <c r="I171" s="181"/>
      <c r="J171" s="113"/>
      <c r="K171" s="113"/>
      <c r="L171" s="113"/>
      <c r="M171" s="113"/>
      <c r="N171" s="187"/>
    </row>
    <row r="172" spans="1:14" s="42" customFormat="1" ht="12.75" customHeight="1">
      <c r="A172" s="156">
        <f t="shared" si="3"/>
        <v>155</v>
      </c>
      <c r="B172" s="150"/>
      <c r="C172" s="95"/>
      <c r="D172" s="116"/>
      <c r="E172" s="115"/>
      <c r="F172" s="115"/>
      <c r="G172" s="182"/>
      <c r="H172" s="113"/>
      <c r="I172" s="181"/>
      <c r="J172" s="113"/>
      <c r="K172" s="113"/>
      <c r="L172" s="113"/>
      <c r="M172" s="113"/>
      <c r="N172" s="187"/>
    </row>
    <row r="173" spans="1:14" s="42" customFormat="1" ht="12.75" customHeight="1">
      <c r="A173" s="156">
        <f t="shared" si="3"/>
        <v>156</v>
      </c>
      <c r="B173" s="150"/>
      <c r="C173" s="95"/>
      <c r="D173" s="116"/>
      <c r="E173" s="115"/>
      <c r="F173" s="115"/>
      <c r="G173" s="182"/>
      <c r="H173" s="113"/>
      <c r="I173" s="181"/>
      <c r="J173" s="113"/>
      <c r="K173" s="113"/>
      <c r="L173" s="113"/>
      <c r="M173" s="113"/>
      <c r="N173" s="187"/>
    </row>
    <row r="174" spans="1:14" s="42" customFormat="1" ht="12.75" customHeight="1">
      <c r="A174" s="156">
        <f t="shared" si="3"/>
        <v>157</v>
      </c>
      <c r="B174" s="150"/>
      <c r="C174" s="95"/>
      <c r="D174" s="116"/>
      <c r="E174" s="115"/>
      <c r="F174" s="115"/>
      <c r="G174" s="182"/>
      <c r="H174" s="113"/>
      <c r="I174" s="181"/>
      <c r="J174" s="113"/>
      <c r="K174" s="113"/>
      <c r="L174" s="113"/>
      <c r="M174" s="113"/>
      <c r="N174" s="187"/>
    </row>
    <row r="175" spans="1:14" s="42" customFormat="1" ht="12.75" customHeight="1">
      <c r="A175" s="156">
        <f t="shared" si="3"/>
        <v>158</v>
      </c>
      <c r="B175" s="150"/>
      <c r="C175" s="95"/>
      <c r="D175" s="116"/>
      <c r="E175" s="115"/>
      <c r="F175" s="115"/>
      <c r="G175" s="182"/>
      <c r="H175" s="113"/>
      <c r="I175" s="181"/>
      <c r="J175" s="113"/>
      <c r="K175" s="113"/>
      <c r="L175" s="113"/>
      <c r="M175" s="113"/>
      <c r="N175" s="187"/>
    </row>
    <row r="176" spans="1:14" s="42" customFormat="1" ht="12.75" customHeight="1">
      <c r="A176" s="156">
        <f t="shared" si="3"/>
        <v>159</v>
      </c>
      <c r="B176" s="150"/>
      <c r="C176" s="95"/>
      <c r="D176" s="116"/>
      <c r="E176" s="115"/>
      <c r="F176" s="115"/>
      <c r="G176" s="182"/>
      <c r="H176" s="113"/>
      <c r="I176" s="181"/>
      <c r="J176" s="113"/>
      <c r="K176" s="113"/>
      <c r="L176" s="113"/>
      <c r="M176" s="113"/>
      <c r="N176" s="187"/>
    </row>
    <row r="177" spans="1:14" s="42" customFormat="1" ht="12.75" customHeight="1">
      <c r="A177" s="156">
        <f t="shared" si="3"/>
        <v>160</v>
      </c>
      <c r="B177" s="150"/>
      <c r="C177" s="95"/>
      <c r="D177" s="116"/>
      <c r="E177" s="115"/>
      <c r="F177" s="115"/>
      <c r="G177" s="182"/>
      <c r="H177" s="113"/>
      <c r="I177" s="181"/>
      <c r="J177" s="113"/>
      <c r="K177" s="113"/>
      <c r="L177" s="113"/>
      <c r="M177" s="113"/>
      <c r="N177" s="187"/>
    </row>
    <row r="178" spans="1:14" s="42" customFormat="1" ht="12.75" customHeight="1">
      <c r="A178" s="156">
        <f t="shared" si="3"/>
        <v>161</v>
      </c>
      <c r="B178" s="150"/>
      <c r="C178" s="95"/>
      <c r="D178" s="116"/>
      <c r="E178" s="115"/>
      <c r="F178" s="115"/>
      <c r="G178" s="182"/>
      <c r="H178" s="113"/>
      <c r="I178" s="181"/>
      <c r="J178" s="113"/>
      <c r="K178" s="113"/>
      <c r="L178" s="113"/>
      <c r="M178" s="113"/>
      <c r="N178" s="187"/>
    </row>
    <row r="179" spans="1:14" s="42" customFormat="1" ht="12.75" customHeight="1">
      <c r="A179" s="156">
        <f t="shared" si="3"/>
        <v>162</v>
      </c>
      <c r="B179" s="150"/>
      <c r="C179" s="95"/>
      <c r="D179" s="116"/>
      <c r="E179" s="115"/>
      <c r="F179" s="115"/>
      <c r="G179" s="182"/>
      <c r="H179" s="113"/>
      <c r="I179" s="181"/>
      <c r="J179" s="113"/>
      <c r="K179" s="113"/>
      <c r="L179" s="113"/>
      <c r="M179" s="113"/>
      <c r="N179" s="187"/>
    </row>
    <row r="180" spans="1:14" s="42" customFormat="1" ht="12.75" customHeight="1">
      <c r="A180" s="156">
        <f t="shared" si="3"/>
        <v>163</v>
      </c>
      <c r="B180" s="150"/>
      <c r="C180" s="95"/>
      <c r="D180" s="116"/>
      <c r="E180" s="115"/>
      <c r="F180" s="115"/>
      <c r="G180" s="182"/>
      <c r="H180" s="113"/>
      <c r="I180" s="181"/>
      <c r="J180" s="113"/>
      <c r="K180" s="113"/>
      <c r="L180" s="113"/>
      <c r="M180" s="113"/>
      <c r="N180" s="187"/>
    </row>
    <row r="181" spans="1:14" s="42" customFormat="1" ht="12.75" customHeight="1">
      <c r="A181" s="156">
        <f t="shared" si="3"/>
        <v>164</v>
      </c>
      <c r="B181" s="150"/>
      <c r="C181" s="95"/>
      <c r="D181" s="116"/>
      <c r="E181" s="115"/>
      <c r="F181" s="115"/>
      <c r="G181" s="182"/>
      <c r="H181" s="113"/>
      <c r="I181" s="181"/>
      <c r="J181" s="113"/>
      <c r="K181" s="113"/>
      <c r="L181" s="113"/>
      <c r="M181" s="113"/>
      <c r="N181" s="187"/>
    </row>
    <row r="182" spans="1:14" s="42" customFormat="1" ht="12.75" customHeight="1">
      <c r="A182" s="156">
        <f t="shared" si="3"/>
        <v>165</v>
      </c>
      <c r="B182" s="150"/>
      <c r="C182" s="95"/>
      <c r="D182" s="116"/>
      <c r="E182" s="115"/>
      <c r="F182" s="115"/>
      <c r="G182" s="182"/>
      <c r="H182" s="113"/>
      <c r="I182" s="181"/>
      <c r="J182" s="113"/>
      <c r="K182" s="113"/>
      <c r="L182" s="113"/>
      <c r="M182" s="113"/>
      <c r="N182" s="187"/>
    </row>
    <row r="183" spans="1:14" s="42" customFormat="1" ht="12.75" customHeight="1">
      <c r="A183" s="156">
        <f t="shared" si="3"/>
        <v>166</v>
      </c>
      <c r="B183" s="150"/>
      <c r="C183" s="95"/>
      <c r="D183" s="116"/>
      <c r="E183" s="115"/>
      <c r="F183" s="115"/>
      <c r="G183" s="182"/>
      <c r="H183" s="113"/>
      <c r="I183" s="181"/>
      <c r="J183" s="113"/>
      <c r="K183" s="113"/>
      <c r="L183" s="113"/>
      <c r="M183" s="113"/>
      <c r="N183" s="187"/>
    </row>
    <row r="184" spans="1:14" s="42" customFormat="1" ht="12.75" customHeight="1">
      <c r="A184" s="156">
        <f t="shared" si="3"/>
        <v>167</v>
      </c>
      <c r="B184" s="150"/>
      <c r="C184" s="95"/>
      <c r="D184" s="116"/>
      <c r="E184" s="115"/>
      <c r="F184" s="115"/>
      <c r="G184" s="182"/>
      <c r="H184" s="113"/>
      <c r="I184" s="181"/>
      <c r="J184" s="113"/>
      <c r="K184" s="113"/>
      <c r="L184" s="113"/>
      <c r="M184" s="113"/>
      <c r="N184" s="187"/>
    </row>
    <row r="185" spans="1:14" s="42" customFormat="1" ht="12.75" customHeight="1">
      <c r="A185" s="156">
        <f t="shared" si="3"/>
        <v>168</v>
      </c>
      <c r="B185" s="150"/>
      <c r="C185" s="95"/>
      <c r="D185" s="116"/>
      <c r="E185" s="115"/>
      <c r="F185" s="115"/>
      <c r="G185" s="182"/>
      <c r="H185" s="113"/>
      <c r="I185" s="181"/>
      <c r="J185" s="113"/>
      <c r="K185" s="113"/>
      <c r="L185" s="113"/>
      <c r="M185" s="113"/>
      <c r="N185" s="187"/>
    </row>
    <row r="186" spans="1:14" s="42" customFormat="1" ht="12.75" customHeight="1">
      <c r="A186" s="156">
        <f t="shared" si="3"/>
        <v>169</v>
      </c>
      <c r="B186" s="150"/>
      <c r="C186" s="95"/>
      <c r="D186" s="116"/>
      <c r="E186" s="115"/>
      <c r="F186" s="115"/>
      <c r="G186" s="182"/>
      <c r="H186" s="113"/>
      <c r="I186" s="181"/>
      <c r="J186" s="113"/>
      <c r="K186" s="113"/>
      <c r="L186" s="113"/>
      <c r="M186" s="113"/>
      <c r="N186" s="187"/>
    </row>
    <row r="187" spans="1:14" s="42" customFormat="1" ht="12.75" customHeight="1">
      <c r="A187" s="156">
        <f t="shared" si="3"/>
        <v>170</v>
      </c>
      <c r="B187" s="150"/>
      <c r="C187" s="95"/>
      <c r="D187" s="116"/>
      <c r="E187" s="115"/>
      <c r="F187" s="115"/>
      <c r="G187" s="182"/>
      <c r="H187" s="113"/>
      <c r="I187" s="181"/>
      <c r="J187" s="113"/>
      <c r="K187" s="113"/>
      <c r="L187" s="113"/>
      <c r="M187" s="113"/>
      <c r="N187" s="187"/>
    </row>
    <row r="188" spans="1:14" s="42" customFormat="1" ht="12.75" customHeight="1">
      <c r="A188" s="156">
        <f t="shared" si="3"/>
        <v>171</v>
      </c>
      <c r="B188" s="150"/>
      <c r="C188" s="95"/>
      <c r="D188" s="116"/>
      <c r="E188" s="115"/>
      <c r="F188" s="115"/>
      <c r="G188" s="182"/>
      <c r="H188" s="113"/>
      <c r="I188" s="181"/>
      <c r="J188" s="113"/>
      <c r="K188" s="113"/>
      <c r="L188" s="113"/>
      <c r="M188" s="113"/>
      <c r="N188" s="187"/>
    </row>
    <row r="189" spans="1:14" s="42" customFormat="1" ht="12.75" customHeight="1">
      <c r="A189" s="156">
        <f t="shared" si="3"/>
        <v>172</v>
      </c>
      <c r="B189" s="150"/>
      <c r="C189" s="95"/>
      <c r="D189" s="116"/>
      <c r="E189" s="115"/>
      <c r="F189" s="115"/>
      <c r="G189" s="182"/>
      <c r="H189" s="113"/>
      <c r="I189" s="181"/>
      <c r="J189" s="113"/>
      <c r="K189" s="113"/>
      <c r="L189" s="113"/>
      <c r="M189" s="113"/>
      <c r="N189" s="187"/>
    </row>
    <row r="190" spans="1:14" s="42" customFormat="1" ht="12.75" customHeight="1">
      <c r="A190" s="156">
        <f t="shared" si="3"/>
        <v>173</v>
      </c>
      <c r="B190" s="150"/>
      <c r="C190" s="95"/>
      <c r="D190" s="116"/>
      <c r="E190" s="115"/>
      <c r="F190" s="115"/>
      <c r="G190" s="182"/>
      <c r="H190" s="113"/>
      <c r="I190" s="181"/>
      <c r="J190" s="113"/>
      <c r="K190" s="113"/>
      <c r="L190" s="113"/>
      <c r="M190" s="113"/>
      <c r="N190" s="187"/>
    </row>
    <row r="191" spans="1:14" s="42" customFormat="1" ht="12.75" customHeight="1">
      <c r="A191" s="156">
        <f t="shared" si="3"/>
        <v>174</v>
      </c>
      <c r="B191" s="150"/>
      <c r="C191" s="95"/>
      <c r="D191" s="116"/>
      <c r="E191" s="115"/>
      <c r="F191" s="115"/>
      <c r="G191" s="182"/>
      <c r="H191" s="113"/>
      <c r="I191" s="181"/>
      <c r="J191" s="113"/>
      <c r="K191" s="113"/>
      <c r="L191" s="113"/>
      <c r="M191" s="113"/>
      <c r="N191" s="187"/>
    </row>
    <row r="192" spans="1:14" s="42" customFormat="1" ht="12.75" customHeight="1">
      <c r="A192" s="156">
        <f t="shared" si="3"/>
        <v>175</v>
      </c>
      <c r="B192" s="150"/>
      <c r="C192" s="95"/>
      <c r="D192" s="116"/>
      <c r="E192" s="115"/>
      <c r="F192" s="115"/>
      <c r="G192" s="182"/>
      <c r="H192" s="113"/>
      <c r="I192" s="181"/>
      <c r="J192" s="113"/>
      <c r="K192" s="113"/>
      <c r="L192" s="113"/>
      <c r="M192" s="113"/>
      <c r="N192" s="187"/>
    </row>
    <row r="193" spans="1:14" s="42" customFormat="1" ht="12.75" customHeight="1">
      <c r="A193" s="156">
        <f t="shared" si="3"/>
        <v>176</v>
      </c>
      <c r="B193" s="150"/>
      <c r="C193" s="95"/>
      <c r="D193" s="116"/>
      <c r="E193" s="115"/>
      <c r="F193" s="115"/>
      <c r="G193" s="182"/>
      <c r="H193" s="113"/>
      <c r="I193" s="181"/>
      <c r="J193" s="113"/>
      <c r="K193" s="113"/>
      <c r="L193" s="113"/>
      <c r="M193" s="113"/>
      <c r="N193" s="187"/>
    </row>
    <row r="194" spans="1:14" s="42" customFormat="1" ht="12.75" customHeight="1">
      <c r="A194" s="156">
        <f t="shared" si="3"/>
        <v>177</v>
      </c>
      <c r="B194" s="150"/>
      <c r="C194" s="95"/>
      <c r="D194" s="116"/>
      <c r="E194" s="115"/>
      <c r="F194" s="115"/>
      <c r="G194" s="182"/>
      <c r="H194" s="113"/>
      <c r="I194" s="181"/>
      <c r="J194" s="113"/>
      <c r="K194" s="113"/>
      <c r="L194" s="113"/>
      <c r="M194" s="113"/>
      <c r="N194" s="187"/>
    </row>
    <row r="195" spans="1:14" s="42" customFormat="1" ht="12.75" customHeight="1">
      <c r="A195" s="156">
        <f t="shared" si="3"/>
        <v>178</v>
      </c>
      <c r="B195" s="150"/>
      <c r="C195" s="95"/>
      <c r="D195" s="116"/>
      <c r="E195" s="115"/>
      <c r="F195" s="115"/>
      <c r="G195" s="182"/>
      <c r="H195" s="113"/>
      <c r="I195" s="181"/>
      <c r="J195" s="113"/>
      <c r="K195" s="113"/>
      <c r="L195" s="113"/>
      <c r="M195" s="113"/>
      <c r="N195" s="187"/>
    </row>
    <row r="196" spans="1:14" s="42" customFormat="1" ht="12.75" customHeight="1">
      <c r="A196" s="156">
        <f t="shared" si="3"/>
        <v>179</v>
      </c>
      <c r="B196" s="150"/>
      <c r="C196" s="95"/>
      <c r="D196" s="116"/>
      <c r="E196" s="115"/>
      <c r="F196" s="115"/>
      <c r="G196" s="182"/>
      <c r="H196" s="113"/>
      <c r="I196" s="181"/>
      <c r="J196" s="113"/>
      <c r="K196" s="113"/>
      <c r="L196" s="113"/>
      <c r="M196" s="113"/>
      <c r="N196" s="187"/>
    </row>
    <row r="197" spans="1:14" s="42" customFormat="1" ht="12.75" customHeight="1">
      <c r="A197" s="156">
        <f t="shared" si="3"/>
        <v>180</v>
      </c>
      <c r="B197" s="150"/>
      <c r="C197" s="95"/>
      <c r="D197" s="116"/>
      <c r="E197" s="115"/>
      <c r="F197" s="115"/>
      <c r="G197" s="182"/>
      <c r="H197" s="113"/>
      <c r="I197" s="181"/>
      <c r="J197" s="113"/>
      <c r="K197" s="113"/>
      <c r="L197" s="113"/>
      <c r="M197" s="113"/>
      <c r="N197" s="187"/>
    </row>
    <row r="198" spans="1:14" s="42" customFormat="1" ht="12.75" customHeight="1">
      <c r="A198" s="156">
        <f t="shared" si="3"/>
        <v>181</v>
      </c>
      <c r="B198" s="150"/>
      <c r="C198" s="95"/>
      <c r="D198" s="116"/>
      <c r="E198" s="115"/>
      <c r="F198" s="115"/>
      <c r="G198" s="182"/>
      <c r="H198" s="113"/>
      <c r="I198" s="181"/>
      <c r="J198" s="113"/>
      <c r="K198" s="113"/>
      <c r="L198" s="113"/>
      <c r="M198" s="113"/>
      <c r="N198" s="187"/>
    </row>
    <row r="199" spans="1:14" s="42" customFormat="1" ht="12.75" customHeight="1">
      <c r="A199" s="156">
        <f t="shared" si="3"/>
        <v>182</v>
      </c>
      <c r="B199" s="150"/>
      <c r="C199" s="95"/>
      <c r="D199" s="116"/>
      <c r="E199" s="115"/>
      <c r="F199" s="115"/>
      <c r="G199" s="182"/>
      <c r="H199" s="113"/>
      <c r="I199" s="181"/>
      <c r="J199" s="113"/>
      <c r="K199" s="113"/>
      <c r="L199" s="113"/>
      <c r="M199" s="113"/>
      <c r="N199" s="187"/>
    </row>
    <row r="200" spans="1:14" s="42" customFormat="1" ht="12.75" customHeight="1">
      <c r="A200" s="156">
        <f t="shared" si="3"/>
        <v>183</v>
      </c>
      <c r="B200" s="150"/>
      <c r="C200" s="95"/>
      <c r="D200" s="116"/>
      <c r="E200" s="115"/>
      <c r="F200" s="115"/>
      <c r="G200" s="182"/>
      <c r="H200" s="113"/>
      <c r="I200" s="181"/>
      <c r="J200" s="113"/>
      <c r="K200" s="113"/>
      <c r="L200" s="113"/>
      <c r="M200" s="113"/>
      <c r="N200" s="187"/>
    </row>
    <row r="201" spans="1:14" s="42" customFormat="1" ht="12.75" customHeight="1">
      <c r="A201" s="156">
        <f t="shared" si="3"/>
        <v>184</v>
      </c>
      <c r="B201" s="150"/>
      <c r="C201" s="95"/>
      <c r="D201" s="116"/>
      <c r="E201" s="115"/>
      <c r="F201" s="115"/>
      <c r="G201" s="182"/>
      <c r="H201" s="113"/>
      <c r="I201" s="181"/>
      <c r="J201" s="113"/>
      <c r="K201" s="113"/>
      <c r="L201" s="113"/>
      <c r="M201" s="113"/>
      <c r="N201" s="187"/>
    </row>
    <row r="202" spans="1:14" s="42" customFormat="1" ht="12.75" customHeight="1">
      <c r="A202" s="156">
        <f t="shared" si="3"/>
        <v>185</v>
      </c>
      <c r="B202" s="150"/>
      <c r="C202" s="95"/>
      <c r="D202" s="116"/>
      <c r="E202" s="115"/>
      <c r="F202" s="115"/>
      <c r="G202" s="182"/>
      <c r="H202" s="113"/>
      <c r="I202" s="181"/>
      <c r="J202" s="113"/>
      <c r="K202" s="113"/>
      <c r="L202" s="113"/>
      <c r="M202" s="113"/>
      <c r="N202" s="187"/>
    </row>
    <row r="203" spans="1:14" s="42" customFormat="1" ht="12.75" customHeight="1">
      <c r="A203" s="156">
        <f t="shared" si="3"/>
        <v>186</v>
      </c>
      <c r="B203" s="150"/>
      <c r="C203" s="95"/>
      <c r="D203" s="116"/>
      <c r="E203" s="115"/>
      <c r="F203" s="115"/>
      <c r="G203" s="182"/>
      <c r="H203" s="113"/>
      <c r="I203" s="181"/>
      <c r="J203" s="113"/>
      <c r="K203" s="113"/>
      <c r="L203" s="113"/>
      <c r="M203" s="113"/>
      <c r="N203" s="187"/>
    </row>
    <row r="204" spans="1:14" s="42" customFormat="1" ht="12.75" customHeight="1">
      <c r="A204" s="156">
        <f t="shared" si="3"/>
        <v>187</v>
      </c>
      <c r="B204" s="150"/>
      <c r="C204" s="95"/>
      <c r="D204" s="116"/>
      <c r="E204" s="115"/>
      <c r="F204" s="115"/>
      <c r="G204" s="182"/>
      <c r="H204" s="113"/>
      <c r="I204" s="181"/>
      <c r="J204" s="113"/>
      <c r="K204" s="113"/>
      <c r="L204" s="113"/>
      <c r="M204" s="113"/>
      <c r="N204" s="187"/>
    </row>
    <row r="205" spans="1:14" s="42" customFormat="1" ht="12.75" customHeight="1">
      <c r="A205" s="156">
        <f t="shared" si="3"/>
        <v>188</v>
      </c>
      <c r="B205" s="150"/>
      <c r="C205" s="95"/>
      <c r="D205" s="116"/>
      <c r="E205" s="115"/>
      <c r="F205" s="115"/>
      <c r="G205" s="182"/>
      <c r="H205" s="113"/>
      <c r="I205" s="181"/>
      <c r="J205" s="113"/>
      <c r="K205" s="113"/>
      <c r="L205" s="113"/>
      <c r="M205" s="113"/>
      <c r="N205" s="187"/>
    </row>
    <row r="206" spans="1:14" s="42" customFormat="1" ht="12.75" customHeight="1">
      <c r="A206" s="156">
        <f t="shared" si="3"/>
        <v>189</v>
      </c>
      <c r="B206" s="150"/>
      <c r="C206" s="95"/>
      <c r="D206" s="116"/>
      <c r="E206" s="115"/>
      <c r="F206" s="115"/>
      <c r="G206" s="182"/>
      <c r="H206" s="113"/>
      <c r="I206" s="181"/>
      <c r="J206" s="113"/>
      <c r="K206" s="113"/>
      <c r="L206" s="113"/>
      <c r="M206" s="113"/>
      <c r="N206" s="187"/>
    </row>
    <row r="207" spans="1:14" s="42" customFormat="1" ht="12.75" customHeight="1">
      <c r="A207" s="156">
        <f t="shared" si="3"/>
        <v>190</v>
      </c>
      <c r="B207" s="150"/>
      <c r="C207" s="95"/>
      <c r="D207" s="116"/>
      <c r="E207" s="115"/>
      <c r="F207" s="115"/>
      <c r="G207" s="182"/>
      <c r="H207" s="113"/>
      <c r="I207" s="181"/>
      <c r="J207" s="113"/>
      <c r="K207" s="113"/>
      <c r="L207" s="113"/>
      <c r="M207" s="113"/>
      <c r="N207" s="187"/>
    </row>
    <row r="208" spans="1:14" s="42" customFormat="1" ht="12.75" customHeight="1">
      <c r="A208" s="156">
        <f t="shared" si="3"/>
        <v>191</v>
      </c>
      <c r="B208" s="150"/>
      <c r="C208" s="95"/>
      <c r="D208" s="116"/>
      <c r="E208" s="115"/>
      <c r="F208" s="115"/>
      <c r="G208" s="182"/>
      <c r="H208" s="113"/>
      <c r="I208" s="181"/>
      <c r="J208" s="113"/>
      <c r="K208" s="113"/>
      <c r="L208" s="113"/>
      <c r="M208" s="113"/>
      <c r="N208" s="187"/>
    </row>
    <row r="209" spans="1:29" s="42" customFormat="1" ht="12.75" customHeight="1">
      <c r="A209" s="156">
        <f t="shared" si="3"/>
        <v>192</v>
      </c>
      <c r="B209" s="150"/>
      <c r="C209" s="95"/>
      <c r="D209" s="116"/>
      <c r="E209" s="115"/>
      <c r="F209" s="115"/>
      <c r="G209" s="182"/>
      <c r="H209" s="113"/>
      <c r="I209" s="181"/>
      <c r="J209" s="113"/>
      <c r="K209" s="113"/>
      <c r="L209" s="113"/>
      <c r="M209" s="113"/>
      <c r="N209" s="187"/>
    </row>
    <row r="210" spans="1:29" s="42" customFormat="1" ht="12.75" customHeight="1">
      <c r="A210" s="156">
        <f t="shared" si="3"/>
        <v>193</v>
      </c>
      <c r="B210" s="150"/>
      <c r="C210" s="95"/>
      <c r="D210" s="116"/>
      <c r="E210" s="115"/>
      <c r="F210" s="115"/>
      <c r="G210" s="182"/>
      <c r="H210" s="113"/>
      <c r="I210" s="181"/>
      <c r="J210" s="113"/>
      <c r="K210" s="113"/>
      <c r="L210" s="113"/>
      <c r="M210" s="113"/>
      <c r="N210" s="187"/>
    </row>
    <row r="211" spans="1:29" s="42" customFormat="1" ht="12.75" customHeight="1">
      <c r="A211" s="156">
        <f t="shared" si="3"/>
        <v>194</v>
      </c>
      <c r="B211" s="150"/>
      <c r="C211" s="95"/>
      <c r="D211" s="116"/>
      <c r="E211" s="115"/>
      <c r="F211" s="115"/>
      <c r="G211" s="182"/>
      <c r="H211" s="113"/>
      <c r="I211" s="181"/>
      <c r="J211" s="113"/>
      <c r="K211" s="113"/>
      <c r="L211" s="113"/>
      <c r="M211" s="113"/>
      <c r="N211" s="187"/>
    </row>
    <row r="212" spans="1:29" s="42" customFormat="1" ht="12.75" customHeight="1">
      <c r="A212" s="156">
        <f t="shared" ref="A212:A217" si="4">A211+1</f>
        <v>195</v>
      </c>
      <c r="B212" s="150"/>
      <c r="C212" s="95"/>
      <c r="D212" s="116"/>
      <c r="E212" s="115"/>
      <c r="F212" s="115"/>
      <c r="G212" s="182"/>
      <c r="H212" s="113"/>
      <c r="I212" s="181"/>
      <c r="J212" s="113"/>
      <c r="K212" s="113"/>
      <c r="L212" s="113"/>
      <c r="M212" s="113"/>
      <c r="N212" s="187"/>
    </row>
    <row r="213" spans="1:29" s="42" customFormat="1" ht="12.75" customHeight="1">
      <c r="A213" s="156">
        <f t="shared" si="4"/>
        <v>196</v>
      </c>
      <c r="B213" s="150"/>
      <c r="C213" s="95"/>
      <c r="D213" s="116"/>
      <c r="E213" s="115"/>
      <c r="F213" s="115"/>
      <c r="G213" s="182"/>
      <c r="H213" s="113"/>
      <c r="I213" s="181"/>
      <c r="J213" s="113"/>
      <c r="K213" s="113"/>
      <c r="L213" s="113"/>
      <c r="M213" s="113"/>
      <c r="N213" s="187"/>
    </row>
    <row r="214" spans="1:29" s="42" customFormat="1" ht="12.75" customHeight="1">
      <c r="A214" s="156">
        <f t="shared" si="4"/>
        <v>197</v>
      </c>
      <c r="B214" s="150"/>
      <c r="C214" s="95"/>
      <c r="D214" s="116"/>
      <c r="E214" s="115"/>
      <c r="F214" s="115"/>
      <c r="G214" s="182"/>
      <c r="H214" s="113"/>
      <c r="I214" s="181"/>
      <c r="J214" s="113"/>
      <c r="K214" s="113"/>
      <c r="L214" s="113"/>
      <c r="M214" s="113"/>
      <c r="N214" s="187"/>
    </row>
    <row r="215" spans="1:29" s="42" customFormat="1" ht="12.75" customHeight="1">
      <c r="A215" s="156">
        <f t="shared" si="4"/>
        <v>198</v>
      </c>
      <c r="B215" s="150"/>
      <c r="C215" s="95"/>
      <c r="D215" s="116"/>
      <c r="E215" s="115"/>
      <c r="F215" s="115"/>
      <c r="G215" s="182"/>
      <c r="H215" s="113"/>
      <c r="I215" s="181"/>
      <c r="J215" s="113"/>
      <c r="K215" s="113"/>
      <c r="L215" s="113"/>
      <c r="M215" s="113"/>
      <c r="N215" s="187"/>
    </row>
    <row r="216" spans="1:29" s="42" customFormat="1" ht="12.75" customHeight="1">
      <c r="A216" s="156">
        <f t="shared" si="4"/>
        <v>199</v>
      </c>
      <c r="B216" s="150"/>
      <c r="C216" s="95"/>
      <c r="D216" s="116"/>
      <c r="E216" s="115"/>
      <c r="F216" s="115"/>
      <c r="G216" s="182"/>
      <c r="H216" s="113"/>
      <c r="I216" s="181"/>
      <c r="J216" s="113"/>
      <c r="K216" s="113"/>
      <c r="L216" s="113"/>
      <c r="M216" s="113"/>
      <c r="N216" s="187"/>
    </row>
    <row r="217" spans="1:29" s="42" customFormat="1" ht="12.75" customHeight="1" thickBot="1">
      <c r="A217" s="156">
        <f t="shared" si="4"/>
        <v>200</v>
      </c>
      <c r="B217" s="151"/>
      <c r="C217" s="152"/>
      <c r="D217" s="153"/>
      <c r="E217" s="154"/>
      <c r="F217" s="154"/>
      <c r="G217" s="184"/>
      <c r="H217" s="223"/>
      <c r="I217" s="193"/>
      <c r="J217" s="223"/>
      <c r="K217" s="223"/>
      <c r="L217" s="223"/>
      <c r="M217" s="223"/>
      <c r="N217" s="224"/>
      <c r="Z217" s="43"/>
      <c r="AA217" s="43"/>
      <c r="AB217" s="43"/>
      <c r="AC217" s="43"/>
    </row>
    <row r="218" spans="1:29" ht="12.75" customHeight="1">
      <c r="A218" s="130"/>
    </row>
  </sheetData>
  <sheetProtection formatCells="0" selectLockedCells="1" sort="0" autoFilter="0"/>
  <sortState xmlns:xlrd2="http://schemas.microsoft.com/office/spreadsheetml/2017/richdata2" ref="B18:N21">
    <sortCondition ref="B18"/>
  </sortState>
  <mergeCells count="30">
    <mergeCell ref="AB9:AC9"/>
    <mergeCell ref="AB10:AC10"/>
    <mergeCell ref="V3:W3"/>
    <mergeCell ref="S4:W4"/>
    <mergeCell ref="R7:S7"/>
    <mergeCell ref="U7:X7"/>
    <mergeCell ref="U8:X8"/>
    <mergeCell ref="U9:X9"/>
    <mergeCell ref="U10:X10"/>
    <mergeCell ref="R8:S8"/>
    <mergeCell ref="R9:S9"/>
    <mergeCell ref="R10:S10"/>
    <mergeCell ref="D3:E3"/>
    <mergeCell ref="D4:E4"/>
    <mergeCell ref="H4:I4"/>
    <mergeCell ref="S3:T3"/>
    <mergeCell ref="H3:I3"/>
    <mergeCell ref="H11:I11"/>
    <mergeCell ref="A15:A17"/>
    <mergeCell ref="Q23:Q29"/>
    <mergeCell ref="W23:W29"/>
    <mergeCell ref="B15:B17"/>
    <mergeCell ref="C15:C17"/>
    <mergeCell ref="D15:D17"/>
    <mergeCell ref="E15:F16"/>
    <mergeCell ref="G15:G17"/>
    <mergeCell ref="H15:H17"/>
    <mergeCell ref="I15:I17"/>
    <mergeCell ref="J15:M16"/>
    <mergeCell ref="N15:N17"/>
  </mergeCells>
  <phoneticPr fontId="30" type="noConversion"/>
  <conditionalFormatting sqref="R4:T4">
    <cfRule type="expression" dxfId="138" priority="615">
      <formula>OR($S$3&lt;&gt;"Quad Card",$V$3&lt;&gt;"Other")</formula>
    </cfRule>
  </conditionalFormatting>
  <conditionalFormatting sqref="U3:W3">
    <cfRule type="expression" dxfId="137" priority="33">
      <formula>$S$3&lt;&gt;"Quad Card"</formula>
    </cfRule>
  </conditionalFormatting>
  <conditionalFormatting sqref="I18:I217">
    <cfRule type="expression" dxfId="136" priority="1" stopIfTrue="1">
      <formula>$C18&lt;&gt;"P"</formula>
    </cfRule>
    <cfRule type="expression" dxfId="135" priority="17" stopIfTrue="1">
      <formula>ISNA(MATCH($I18,INDIRECT("DD_"&amp;$B18&amp;$C18),0))</formula>
    </cfRule>
  </conditionalFormatting>
  <conditionalFormatting sqref="H18:H217">
    <cfRule type="expression" dxfId="134" priority="9">
      <formula>$C18&lt;&gt;"RF"</formula>
    </cfRule>
  </conditionalFormatting>
  <conditionalFormatting sqref="G4:I4">
    <cfRule type="expression" dxfId="133" priority="620">
      <formula>$D$4&lt;&gt;"Non-Uniform"</formula>
    </cfRule>
  </conditionalFormatting>
  <conditionalFormatting sqref="G3:H3">
    <cfRule type="expression" dxfId="132" priority="622">
      <formula>$D$3&lt;&gt;"Other"</formula>
    </cfRule>
  </conditionalFormatting>
  <conditionalFormatting sqref="C8:E10">
    <cfRule type="expression" dxfId="131" priority="623">
      <formula>$D$7&lt;&gt;"Yes"</formula>
    </cfRule>
  </conditionalFormatting>
  <conditionalFormatting sqref="F8:G9">
    <cfRule type="expression" dxfId="130" priority="626">
      <formula>$G$7&lt;&gt;"Range °C"</formula>
    </cfRule>
  </conditionalFormatting>
  <conditionalFormatting sqref="K12:N13 G11:H11">
    <cfRule type="expression" dxfId="129" priority="627">
      <formula>$E$11&lt;&gt;"Yes"</formula>
    </cfRule>
  </conditionalFormatting>
  <conditionalFormatting sqref="N18:N217">
    <cfRule type="expression" dxfId="128" priority="2">
      <formula>IFERROR((INDIRECT("CC_"&amp;B18)=0),1)</formula>
    </cfRule>
  </conditionalFormatting>
  <dataValidations count="20">
    <dataValidation type="decimal" allowBlank="1" showInputMessage="1" showErrorMessage="1" errorTitle="Input Error!" error="Input must be numeric &amp; Line type must = RF" sqref="H18:H217" xr:uid="{00000000-0002-0000-0100-000000000000}">
      <formula1>0</formula1>
      <formula2>200</formula2>
    </dataValidation>
    <dataValidation type="list" allowBlank="1" showInputMessage="1" showErrorMessage="1" sqref="B18:B217" xr:uid="{00000000-0002-0000-0100-000001000000}">
      <formula1>"N,S,W,E"</formula1>
    </dataValidation>
    <dataValidation type="decimal" allowBlank="1" showInputMessage="1" showErrorMessage="1" errorTitle="Input Error!" error="Requires a positive numeric input" sqref="D5:D6 D8:D10" xr:uid="{00000000-0002-0000-0100-000002000000}">
      <formula1>0</formula1>
      <formula2>1000</formula2>
    </dataValidation>
    <dataValidation type="whole" allowBlank="1" showInputMessage="1" showErrorMessage="1" errorTitle="Invalid Entry" error="Please enter a numeric value between -50 and 125" sqref="G8:G9" xr:uid="{00000000-0002-0000-0100-000003000000}">
      <formula1>-50</formula1>
      <formula2>125</formula2>
    </dataValidation>
    <dataValidation type="list" allowBlank="1" showInputMessage="1" showErrorMessage="1" sqref="G7" xr:uid="{00000000-0002-0000-0100-000004000000}">
      <formula1>"Room Temp,Range °C"</formula1>
    </dataValidation>
    <dataValidation type="list" allowBlank="1" showInputMessage="1" showErrorMessage="1" sqref="D3:E3" xr:uid="{00000000-0002-0000-0100-000005000000}">
      <formula1>"Aluminum,Copper,Cu Pillar (bare),Cu Pillar (Sn cap),Gold,Gold Bumps,Solder Bumps,Other"</formula1>
    </dataValidation>
    <dataValidation type="list" allowBlank="1" showInputMessage="1" showErrorMessage="1" sqref="D4:E4" xr:uid="{00000000-0002-0000-0100-000006000000}">
      <formula1>"Uniform,Non-Uniform"</formula1>
    </dataValidation>
    <dataValidation type="list" allowBlank="1" showInputMessage="1" showErrorMessage="1" sqref="E11" xr:uid="{00000000-0002-0000-0100-000007000000}">
      <formula1>"Yes,No"</formula1>
    </dataValidation>
    <dataValidation type="list" allowBlank="1" showInputMessage="1" showErrorMessage="1" sqref="D7" xr:uid="{00000000-0002-0000-0100-000008000000}">
      <formula1>"No,Yes"</formula1>
    </dataValidation>
    <dataValidation type="list" allowBlank="1" showInputMessage="1" showErrorMessage="1" sqref="S3:T3" xr:uid="{00000000-0002-0000-0100-000009000000}">
      <formula1>"Individual Manipulators,Quad Card"</formula1>
    </dataValidation>
    <dataValidation type="list" allowBlank="1" showInputMessage="1" showErrorMessage="1" sqref="V3:W3" xr:uid="{00000000-0002-0000-0100-00000A000000}">
      <formula1>"4.5"" x 7"" Rect,6"" Round,9"" Round,Other"</formula1>
    </dataValidation>
    <dataValidation type="list" allowBlank="1" showInputMessage="1" showErrorMessage="1" errorTitle="Input Error" error="Valid entries are Vertical or Horizontal" sqref="AG4" xr:uid="{00000000-0002-0000-0100-00000B000000}">
      <formula1>"Vertical,Horizontal"</formula1>
    </dataValidation>
    <dataValidation type="whole" allowBlank="1" showInputMessage="1" showErrorMessage="1" errorTitle="Input Error" error="Requires a positive value not to exceed 200" sqref="AB4" xr:uid="{00000000-0002-0000-0100-00000C000000}">
      <formula1>0</formula1>
      <formula2>200</formula2>
    </dataValidation>
    <dataValidation type="decimal" allowBlank="1" showInputMessage="1" showErrorMessage="1" errorTitle="Input Error" error="Requires a Decimal value in the range of +/- 2000" sqref="AD4" xr:uid="{00000000-0002-0000-0100-00000D000000}">
      <formula1>-2000</formula1>
      <formula2>2000</formula2>
    </dataValidation>
    <dataValidation type="decimal" allowBlank="1" showInputMessage="1" showErrorMessage="1" errorTitle="Input Error" error="Requires a numeric value" sqref="AD7 AB7" xr:uid="{00000000-0002-0000-0100-00000E000000}">
      <formula1>-10000</formula1>
      <formula2>10000</formula2>
    </dataValidation>
    <dataValidation type="list" allowBlank="1" showInputMessage="1" showErrorMessage="1" errorTitle="Invalid Entry" error="Requires a row number from 16 to 216 (system limit = 200 entries)" sqref="AB10:AC10" xr:uid="{00000000-0002-0000-0100-00000F000000}">
      <formula1>"Low to High,High to Low"</formula1>
    </dataValidation>
    <dataValidation type="whole" allowBlank="1" showInputMessage="1" showErrorMessage="1" errorTitle="Invalid Entry" error="Requires a row number from 1 to 200 - # of Pads to be inserted_x000a_(System has a 200 pad limit)" sqref="AG7" xr:uid="{00000000-0002-0000-0100-000010000000}">
      <formula1>1</formula1>
      <formula2>200-AB4</formula2>
    </dataValidation>
    <dataValidation type="list" allowBlank="1" showInputMessage="1" showErrorMessage="1" sqref="AG5" xr:uid="{00000000-0002-0000-0100-000011000000}">
      <formula1>"North,South,East,West"</formula1>
    </dataValidation>
    <dataValidation type="list" allowBlank="1" showInputMessage="1" showErrorMessage="1" sqref="I18:I217" xr:uid="{00000000-0002-0000-0100-000012000000}">
      <formula1>INDIRECT("DD_"&amp;$B18&amp;$C18)</formula1>
    </dataValidation>
    <dataValidation type="list" allowBlank="1" showInputMessage="1" showErrorMessage="1" sqref="N18:N217" xr:uid="{00000000-0002-0000-0100-000013000000}">
      <formula1>INDIRECT("DD_CC_"&amp;B18)</formula1>
    </dataValidation>
  </dataValidations>
  <pageMargins left="0.75" right="0.75" top="1" bottom="1" header="0.5" footer="0.5"/>
  <pageSetup scale="24" orientation="portrait" horizontalDpi="4294967292" r:id="rId1"/>
  <headerFooter alignWithMargins="0">
    <oddFooter>&amp;L&amp;8CQS# 730-02-0001
Rev C&amp;C&amp;8&amp;F&amp;R&amp;8Print Date: &amp;D
Time: &amp;T</oddFooter>
  </headerFooter>
  <drawing r:id="rId2"/>
  <legacyDrawing r:id="rId3"/>
  <controls>
    <mc:AlternateContent xmlns:mc="http://schemas.openxmlformats.org/markup-compatibility/2006">
      <mc:Choice Requires="x14">
        <control shapeId="3177" r:id="rId4" name="Generate_XY">
          <controlPr defaultSize="0" autoLine="0" r:id="rId5">
            <anchor moveWithCells="1">
              <from>
                <xdr:col>29</xdr:col>
                <xdr:colOff>409575</xdr:colOff>
                <xdr:row>8</xdr:row>
                <xdr:rowOff>9525</xdr:rowOff>
              </from>
              <to>
                <xdr:col>32</xdr:col>
                <xdr:colOff>504825</xdr:colOff>
                <xdr:row>10</xdr:row>
                <xdr:rowOff>28575</xdr:rowOff>
              </to>
            </anchor>
          </controlPr>
        </control>
      </mc:Choice>
      <mc:Fallback>
        <control shapeId="3177" r:id="rId4" name="Generate_XY"/>
      </mc:Fallback>
    </mc:AlternateContent>
  </control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19913D3-A17F-47C7-9860-22FBF63F8E7D}">
            <xm:f>IF(AND($C18="P",$I18=" Custom"),HLOOKUP($B18,Probes!$C$36:$F$43,5,0)=0,1)</xm:f>
            <x14:dxf>
              <font>
                <color theme="0" tint="-4.9989318521683403E-2"/>
              </font>
              <fill>
                <patternFill patternType="gray0625">
                  <fgColor theme="0" tint="-0.34998626667073579"/>
                  <bgColor theme="0" tint="-4.9989318521683403E-2"/>
                </patternFill>
              </fill>
            </x14:dxf>
          </x14:cfRule>
          <xm:sqref>J18:J217</xm:sqref>
        </x14:conditionalFormatting>
        <x14:conditionalFormatting xmlns:xm="http://schemas.microsoft.com/office/excel/2006/main">
          <x14:cfRule type="expression" priority="7" id="{B15954F3-5AD0-4E64-A538-58BAEEEFAFD7}">
            <xm:f>IF(AND($C18="P",$I18=" Custom"),HLOOKUP($B18,Probes!$C$36:$F$43,6,0)=0,1)</xm:f>
            <x14:dxf>
              <font>
                <color theme="0" tint="-4.9989318521683403E-2"/>
              </font>
              <fill>
                <patternFill patternType="gray0625">
                  <fgColor theme="0" tint="-0.34998626667073579"/>
                  <bgColor theme="0" tint="-4.9989318521683403E-2"/>
                </patternFill>
              </fill>
            </x14:dxf>
          </x14:cfRule>
          <xm:sqref>K18:K217</xm:sqref>
        </x14:conditionalFormatting>
        <x14:conditionalFormatting xmlns:xm="http://schemas.microsoft.com/office/excel/2006/main">
          <x14:cfRule type="expression" priority="6" id="{6677F6FC-22E7-4942-84A0-2354635612E4}">
            <xm:f>IF(AND($C18="P",$I18=" Custom"),HLOOKUP($B18,Probes!$C$36:$F$43,7,0)=0,1)</xm:f>
            <x14:dxf>
              <font>
                <color theme="0" tint="-4.9989318521683403E-2"/>
              </font>
              <fill>
                <patternFill patternType="gray0625">
                  <fgColor theme="0" tint="-0.34998626667073579"/>
                  <bgColor theme="0" tint="-4.9989318521683403E-2"/>
                </patternFill>
              </fill>
            </x14:dxf>
          </x14:cfRule>
          <xm:sqref>L18:L217</xm:sqref>
        </x14:conditionalFormatting>
        <x14:conditionalFormatting xmlns:xm="http://schemas.microsoft.com/office/excel/2006/main">
          <x14:cfRule type="expression" priority="5" id="{EE818E1C-9ED3-42FB-A346-0B9303DB73F1}">
            <xm:f>IF(AND($C18="P",$I18=" Custom"),HLOOKUP($B18,Probes!$C$36:$F$43,8,0)=0,1)</xm:f>
            <x14:dxf>
              <font>
                <color theme="0" tint="-4.9989318521683403E-2"/>
              </font>
              <fill>
                <patternFill patternType="gray0625">
                  <fgColor theme="0" tint="-0.34998626667073579"/>
                  <bgColor theme="0" tint="-4.9989318521683403E-2"/>
                </patternFill>
              </fill>
            </x14:dxf>
          </x14:cfRule>
          <xm:sqref>M18:M217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errorTitle="Unknown Type!" error="Please select from drop down list - you may need to adjust the Pin Group counts above." xr:uid="{00000000-0002-0000-0100-000014000000}">
          <x14:formula1>
            <xm:f>Chart!$BE$14:$BE$19</xm:f>
          </x14:formula1>
          <xm:sqref>C18:C217</xm:sqref>
        </x14:dataValidation>
        <x14:dataValidation type="list" allowBlank="1" showInputMessage="1" showErrorMessage="1" xr:uid="{00000000-0002-0000-0100-000015000000}">
          <x14:formula1>
            <xm:f>Probes!$G$2:$O$2</xm:f>
          </x14:formula1>
          <xm:sqref>R7:S10</xm:sqref>
        </x14:dataValidation>
        <x14:dataValidation type="list" allowBlank="1" xr:uid="{00000000-0002-0000-0100-000016000000}">
          <x14:formula1>
            <xm:f>Probes!$C$103:$C$105</xm:f>
          </x14:formula1>
          <xm:sqref>Y7 U7:X7</xm:sqref>
        </x14:dataValidation>
        <x14:dataValidation type="list" allowBlank="1" xr:uid="{00000000-0002-0000-0100-000017000000}">
          <x14:formula1>
            <xm:f>Probes!$D$103:$D$105</xm:f>
          </x14:formula1>
          <xm:sqref>U8:X8</xm:sqref>
        </x14:dataValidation>
        <x14:dataValidation type="list" allowBlank="1" xr:uid="{00000000-0002-0000-0100-000018000000}">
          <x14:formula1>
            <xm:f>Probes!$F$103:$F$105</xm:f>
          </x14:formula1>
          <xm:sqref>U9:X9</xm:sqref>
        </x14:dataValidation>
        <x14:dataValidation type="list" allowBlank="1" xr:uid="{00000000-0002-0000-0100-000019000000}">
          <x14:formula1>
            <xm:f>Probes!$E$103:$E$105</xm:f>
          </x14:formula1>
          <xm:sqref>U10:X10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DK95"/>
  <sheetViews>
    <sheetView showGridLines="0" zoomScale="80" zoomScaleNormal="80" workbookViewId="0">
      <selection activeCell="AB3" sqref="AB3:AD3"/>
    </sheetView>
  </sheetViews>
  <sheetFormatPr defaultColWidth="9.140625" defaultRowHeight="12.75"/>
  <cols>
    <col min="1" max="1" width="4.5703125" style="80" customWidth="1"/>
    <col min="2" max="61" width="3.5703125" style="80" customWidth="1"/>
    <col min="62" max="62" width="4.42578125" style="80" customWidth="1"/>
    <col min="63" max="63" width="9" style="75" hidden="1" customWidth="1"/>
    <col min="64" max="64" width="7.140625" style="75" hidden="1" customWidth="1"/>
    <col min="65" max="65" width="4" style="75" hidden="1" customWidth="1"/>
    <col min="66" max="67" width="5.5703125" style="75" hidden="1" customWidth="1"/>
    <col min="68" max="68" width="4.42578125" style="78" hidden="1" customWidth="1"/>
    <col min="69" max="69" width="5.5703125" style="76" hidden="1" customWidth="1"/>
    <col min="70" max="70" width="6.42578125" style="76" hidden="1" customWidth="1"/>
    <col min="71" max="71" width="5.5703125" style="76" hidden="1" customWidth="1"/>
    <col min="72" max="72" width="3.5703125" style="75" hidden="1" customWidth="1"/>
    <col min="73" max="73" width="6.42578125" style="80" hidden="1" customWidth="1"/>
    <col min="74" max="74" width="7.42578125" style="80" hidden="1" customWidth="1"/>
    <col min="75" max="75" width="7" style="80" hidden="1" customWidth="1"/>
    <col min="76" max="76" width="3" style="276" hidden="1" customWidth="1"/>
    <col min="77" max="80" width="7.140625" style="80" hidden="1" customWidth="1"/>
    <col min="81" max="84" width="9.5703125" style="75" hidden="1" customWidth="1"/>
    <col min="85" max="85" width="9.140625" style="75" hidden="1" customWidth="1"/>
    <col min="86" max="86" width="3" style="276" hidden="1" customWidth="1"/>
    <col min="87" max="88" width="5.5703125" style="276" hidden="1" customWidth="1"/>
    <col min="89" max="89" width="0" style="190" hidden="1" customWidth="1"/>
    <col min="90" max="93" width="0" hidden="1" customWidth="1"/>
    <col min="94" max="115" width="9.140625" style="75" hidden="1" customWidth="1"/>
    <col min="116" max="122" width="9.140625" style="75" customWidth="1"/>
    <col min="123" max="16384" width="9.140625" style="75"/>
  </cols>
  <sheetData>
    <row r="1" spans="1:95" ht="16.5" thickBot="1">
      <c r="B1" s="192"/>
      <c r="E1" s="290">
        <f>VLOOKUP(AB3,DUT!Q7:S10,2,0)</f>
        <v>0</v>
      </c>
      <c r="F1" s="285" t="s">
        <v>259</v>
      </c>
      <c r="M1" s="169"/>
      <c r="BK1" s="340" t="str">
        <f>IF(LEN($AB$3)&gt;0,LEFT($AB$3,1),"X")</f>
        <v>N</v>
      </c>
      <c r="BL1" s="80"/>
      <c r="BM1" s="76" t="s">
        <v>71</v>
      </c>
      <c r="BN1" s="339">
        <f>IF(OR($BK$1="N",$BK$1="W"),-1,1)</f>
        <v>-1</v>
      </c>
      <c r="BO1" s="339">
        <f>IF(OR($BK$1="N",$BK$1="E"),-1,1)</f>
        <v>-1</v>
      </c>
      <c r="BP1" s="79" t="s">
        <v>78</v>
      </c>
      <c r="BQ1" s="76" t="s">
        <v>79</v>
      </c>
      <c r="BR1" s="76" t="s">
        <v>72</v>
      </c>
      <c r="BT1" s="339">
        <v>3</v>
      </c>
      <c r="BU1" s="4" t="s">
        <v>257</v>
      </c>
      <c r="BV1" s="4" t="s">
        <v>258</v>
      </c>
      <c r="BW1" s="4"/>
      <c r="BX1" s="80"/>
      <c r="BY1" s="5" t="s">
        <v>205</v>
      </c>
      <c r="BZ1" s="5" t="s">
        <v>206</v>
      </c>
      <c r="CA1" s="4" t="s">
        <v>207</v>
      </c>
      <c r="CB1" s="4" t="s">
        <v>208</v>
      </c>
      <c r="CC1" s="4" t="s">
        <v>305</v>
      </c>
      <c r="CD1" s="4" t="s">
        <v>306</v>
      </c>
      <c r="CE1" s="4" t="s">
        <v>307</v>
      </c>
      <c r="CF1" s="4" t="s">
        <v>308</v>
      </c>
      <c r="CI1" s="276">
        <v>0</v>
      </c>
      <c r="CJ1" s="276">
        <v>-100</v>
      </c>
    </row>
    <row r="2" spans="1:95">
      <c r="B2" s="253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89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5"/>
      <c r="BK2" s="341">
        <f>COUNTIF(DUT!B18:B118,BK1)</f>
        <v>0</v>
      </c>
      <c r="BL2" s="343" t="e">
        <f ca="1">MIN(OFFSET(BO3,0,0,$BK$2))-50</f>
        <v>#REF!</v>
      </c>
      <c r="BM2" s="76"/>
      <c r="BN2" s="339">
        <f>OR($BK$1="W",$BK$1="E")+0</f>
        <v>0</v>
      </c>
      <c r="BO2" s="339">
        <f>OR($BK$1="N",$BK$1="S")+0</f>
        <v>1</v>
      </c>
      <c r="BP2" s="79"/>
      <c r="BR2" s="76" t="s">
        <v>33</v>
      </c>
      <c r="BS2" s="76" t="s">
        <v>34</v>
      </c>
      <c r="BU2" s="80" t="s">
        <v>191</v>
      </c>
      <c r="BX2" s="80"/>
      <c r="BY2" s="194">
        <v>2</v>
      </c>
      <c r="BZ2" s="194">
        <v>3</v>
      </c>
      <c r="CA2" s="194">
        <v>4</v>
      </c>
      <c r="CB2" s="194">
        <v>5</v>
      </c>
      <c r="CI2" s="73" t="e">
        <f ca="1">CI3-ABS($CJ$1)</f>
        <v>#REF!</v>
      </c>
      <c r="CJ2" s="73" t="e">
        <f ca="1">CJ3-ABS($CJ$1)</f>
        <v>#REF!</v>
      </c>
      <c r="CP2" s="24"/>
      <c r="CQ2" s="271"/>
    </row>
    <row r="3" spans="1:95">
      <c r="B3" s="256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AA3" s="257" t="s">
        <v>254</v>
      </c>
      <c r="AB3" s="418" t="s">
        <v>145</v>
      </c>
      <c r="AC3" s="416"/>
      <c r="AD3" s="416"/>
      <c r="AE3" s="258"/>
      <c r="BK3" s="342" t="e">
        <f ca="1">OFFSET(Probes!$F$4,0,MATCH($E$1,Probes!G2:O2,))</f>
        <v>#N/A</v>
      </c>
      <c r="BM3" s="76" t="e">
        <f ca="1">MATCH($BK$1,OFFSET(DUT!$B$18,BM2,0,200),0)+BM2</f>
        <v>#N/A</v>
      </c>
      <c r="BN3" s="72" t="e">
        <f ca="1">(OFFSET(DUT!$E$17,$BM3,$BN$2)*$BN$1)+(BO3/100000000)</f>
        <v>#N/A</v>
      </c>
      <c r="BO3" s="72" t="e">
        <f ca="1">OFFSET(DUT!$E$17,$BM3,$BO$2)*$BO$1</f>
        <v>#N/A</v>
      </c>
      <c r="BP3" s="72" t="e">
        <f t="shared" ref="BP3:BP32" ca="1" si="0">MATCH(SMALL(OFFSET($BN$3,0,0,$BK$2),BQ3),OFFSET($BN$3,0,0,$BK$2),0)</f>
        <v>#REF!</v>
      </c>
      <c r="BQ3" s="76" t="e">
        <f>IF(BQ2+1&lt;=$BK$2,BQ2+1,NA())</f>
        <v>#N/A</v>
      </c>
      <c r="BR3" s="76" t="e">
        <f ca="1">ROUND(OFFSET($BN$2,BP3,0),2)</f>
        <v>#REF!</v>
      </c>
      <c r="BS3" s="76" t="e">
        <f t="shared" ref="BS3:BS32" ca="1" si="1">OFFSET($BO$2,BP3,0)</f>
        <v>#REF!</v>
      </c>
      <c r="BT3" s="178" t="e">
        <f ca="1">OFFSET(DUT!$B$17,BM3,1)</f>
        <v>#N/A</v>
      </c>
      <c r="BU3" s="190"/>
      <c r="BV3" s="284" t="e">
        <f ca="1">IF(BS3-50=$BL$2,0,1)</f>
        <v>#REF!</v>
      </c>
      <c r="BW3" s="194" t="e">
        <f t="shared" ref="BW3:BW32" ca="1" si="2">AND(BT3="P",BX3&gt;0)</f>
        <v>#N/A</v>
      </c>
      <c r="BX3" s="276" t="e">
        <f ca="1">OFFSET(DUT!$I$17,BM3,0)&amp;""</f>
        <v>#N/A</v>
      </c>
      <c r="BY3" s="190" t="e">
        <f ca="1">IF(AND($BW3,CC3),IF($BX3=" Custom",OFFSET(DUT!$J$17,$BM3,0)&amp;"",VLOOKUP($BX3,Probes!$B$139:$F$148,BY$2,0)&amp;""),"")</f>
        <v>#N/A</v>
      </c>
      <c r="BZ3" s="194" t="e">
        <f ca="1">IF(AND($BW3,CD3),IF($BX3=" Custom",OFFSET(DUT!$K$17,$BM3,0)&amp;"",VLOOKUP($BX3,Probes!$B$139:$F$148,BZ$2,0)&amp;""),"")</f>
        <v>#N/A</v>
      </c>
      <c r="CA3" s="194" t="e">
        <f ca="1">IF(AND($BW3,CE3),IF($BX3=" Custom",OFFSET(DUT!$L$17,$BM3,0)&amp;"",VLOOKUP($BX3,Probes!$B$139:$F$148,CA$2,0)&amp;""),"")</f>
        <v>#N/A</v>
      </c>
      <c r="CB3" s="194" t="e">
        <f ca="1">IF(AND($BW3,CF3),IF($BX3=" Custom",OFFSET(DUT!$M$17,$BM3,0)&amp;"",VLOOKUP($BX3,Probes!$B$139:$F$148,CB$2,0)&amp;""),"")</f>
        <v>#N/A</v>
      </c>
      <c r="CC3" s="75" t="e">
        <f ca="1">(HLOOKUP($BK$1,Probes!$C$36:$F$43,5,0)=1)</f>
        <v>#N/A</v>
      </c>
      <c r="CD3" s="80" t="e">
        <f ca="1">(HLOOKUP($BK$1,Probes!$C$36:$F$43,6,0)=1)</f>
        <v>#N/A</v>
      </c>
      <c r="CE3" s="80" t="e">
        <f ca="1">(HLOOKUP($BK$1,Probes!$C$36:$F$43,7,0)=1)</f>
        <v>#N/A</v>
      </c>
      <c r="CF3" s="80" t="e">
        <f ca="1">(HLOOKUP($BK$1,Probes!$C$36:$F$43,8,0)=1)</f>
        <v>#N/A</v>
      </c>
      <c r="CI3" s="73" t="e">
        <f ca="1">CI6-(ABS($CJ$1)*0.5)</f>
        <v>#REF!</v>
      </c>
      <c r="CJ3" s="73" t="e">
        <f ca="1">CJ6</f>
        <v>#REF!</v>
      </c>
      <c r="CK3" s="72"/>
      <c r="CP3" s="270"/>
      <c r="CQ3" s="271"/>
    </row>
    <row r="4" spans="1:95">
      <c r="B4" s="256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AE4" s="258"/>
      <c r="BK4" s="341" t="e">
        <f>$BK$5*$BK$2</f>
        <v>#N/A</v>
      </c>
      <c r="BM4" s="272" t="e">
        <f ca="1">MATCH($BK$1,OFFSET(DUT!$B$18,BM3,0,200),0)+BM3</f>
        <v>#N/A</v>
      </c>
      <c r="BN4" s="350" t="e">
        <f ca="1">(OFFSET(DUT!$E$17,$BM4,$BN$2)*$BN$1)+(BO4/100000000)</f>
        <v>#N/A</v>
      </c>
      <c r="BO4" s="72" t="e">
        <f ca="1">OFFSET(DUT!$E$17,$BM4,$BO$2)*$BO$1</f>
        <v>#N/A</v>
      </c>
      <c r="BP4" s="72" t="e">
        <f t="shared" ca="1" si="0"/>
        <v>#REF!</v>
      </c>
      <c r="BQ4" s="76" t="e">
        <f t="shared" ref="BQ4:BQ26" si="3">IF(BQ3+1&lt;=$BK$2,BQ3+1,NA())</f>
        <v>#N/A</v>
      </c>
      <c r="BR4" s="349" t="e">
        <f t="shared" ref="BR4:BR32" ca="1" si="4">ROUND(OFFSET($BN$2,BP4,0),2)</f>
        <v>#REF!</v>
      </c>
      <c r="BS4" s="79" t="e">
        <f t="shared" ca="1" si="1"/>
        <v>#REF!</v>
      </c>
      <c r="BT4" s="351" t="e">
        <f ca="1">OFFSET(DUT!$B$17,BM4,1)</f>
        <v>#N/A</v>
      </c>
      <c r="BU4" s="317" t="e">
        <f ca="1">ABS(BR3-BR4)</f>
        <v>#REF!</v>
      </c>
      <c r="BV4" s="284" t="e">
        <f t="shared" ref="BV4:BV32" ca="1" si="5">IF(BS4-50=$BL$2,0,1)</f>
        <v>#REF!</v>
      </c>
      <c r="BW4" s="194" t="e">
        <f t="shared" ca="1" si="2"/>
        <v>#N/A</v>
      </c>
      <c r="BX4" s="276" t="e">
        <f ca="1">OFFSET(DUT!$I$17,BM4,0)&amp;""</f>
        <v>#N/A</v>
      </c>
      <c r="BY4" s="292" t="e">
        <f ca="1">IF(AND($BW4,CC4),IF($BX4=" Custom",OFFSET(DUT!$J$17,$BM4,0)&amp;"",VLOOKUP($BX4,Probes!$B$139:$F$148,BY$2,0)&amp;""),"")</f>
        <v>#N/A</v>
      </c>
      <c r="BZ4" s="292" t="e">
        <f ca="1">IF(AND($BW4,CD4),IF($BX4=" Custom",OFFSET(DUT!$K$17,$BM4,0)&amp;"",VLOOKUP($BX4,Probes!$B$139:$F$148,BZ$2,0)&amp;""),"")</f>
        <v>#N/A</v>
      </c>
      <c r="CA4" s="292" t="e">
        <f ca="1">IF(AND($BW4,CE4),IF($BX4=" Custom",OFFSET(DUT!$L$17,$BM4,0)&amp;"",VLOOKUP($BX4,Probes!$B$139:$F$148,CA$2,0)&amp;""),"")</f>
        <v>#N/A</v>
      </c>
      <c r="CB4" s="292" t="e">
        <f ca="1">IF(AND($BW4,CF4),IF($BX4=" Custom",OFFSET(DUT!$M$17,$BM4,0)&amp;"",VLOOKUP($BX4,Probes!$B$139:$F$148,CB$2,0)&amp;""),"")</f>
        <v>#N/A</v>
      </c>
      <c r="CC4" s="80" t="e">
        <f ca="1">(HLOOKUP($BK$1,Probes!$C$36:$F$43,5,0)=1)</f>
        <v>#N/A</v>
      </c>
      <c r="CD4" s="80" t="e">
        <f ca="1">(HLOOKUP($BK$1,Probes!$C$36:$F$43,6,0)=1)</f>
        <v>#N/A</v>
      </c>
      <c r="CE4" s="80" t="e">
        <f ca="1">(HLOOKUP($BK$1,Probes!$C$36:$F$43,7,0)=1)</f>
        <v>#N/A</v>
      </c>
      <c r="CF4" s="80" t="e">
        <f ca="1">(HLOOKUP($BK$1,Probes!$C$36:$F$43,8,0)=1)</f>
        <v>#N/A</v>
      </c>
      <c r="CI4" s="72" t="e">
        <f ca="1">IF($CI$1,$BL$2+$CI$1,CI5+$BT$1)</f>
        <v>#REF!</v>
      </c>
      <c r="CJ4" s="72" t="e">
        <f ca="1">IF($CJ$1,$BL$2+$CJ$1,CJ5+$BT$1)</f>
        <v>#REF!</v>
      </c>
      <c r="CP4" s="270"/>
      <c r="CQ4" s="271"/>
    </row>
    <row r="5" spans="1:95">
      <c r="B5" s="256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X5" s="257" t="s">
        <v>251</v>
      </c>
      <c r="Y5" s="418" t="str">
        <f>IF(DUT!$D$4="Uniform",DUT!$D$5&amp;" x "&amp;DUT!$D$6,"Non-Uniform (see file)")</f>
        <v xml:space="preserve"> x </v>
      </c>
      <c r="Z5" s="356"/>
      <c r="AA5" s="356"/>
      <c r="AB5" s="356"/>
      <c r="AC5" s="356"/>
      <c r="AD5" s="356"/>
      <c r="AE5" s="258"/>
      <c r="BK5" s="341" t="e">
        <f>IF(BK2,HLOOKUP($AB$3,Probes!$C$1:$F$35,35,0),NA())</f>
        <v>#N/A</v>
      </c>
      <c r="BM5" s="272" t="e">
        <f ca="1">MATCH($BK$1,OFFSET(DUT!$B$18,BM4,0,200),0)+BM4</f>
        <v>#N/A</v>
      </c>
      <c r="BN5" s="350" t="e">
        <f ca="1">(OFFSET(DUT!$E$17,$BM5,$BN$2)*$BN$1)+(BO5/100000000)</f>
        <v>#N/A</v>
      </c>
      <c r="BO5" s="72" t="e">
        <f ca="1">OFFSET(DUT!$E$17,$BM5,$BO$2)*$BO$1</f>
        <v>#N/A</v>
      </c>
      <c r="BP5" s="72" t="e">
        <f t="shared" ca="1" si="0"/>
        <v>#REF!</v>
      </c>
      <c r="BQ5" s="76" t="e">
        <f t="shared" si="3"/>
        <v>#N/A</v>
      </c>
      <c r="BR5" s="349" t="e">
        <f t="shared" ca="1" si="4"/>
        <v>#REF!</v>
      </c>
      <c r="BS5" s="79" t="e">
        <f t="shared" ca="1" si="1"/>
        <v>#REF!</v>
      </c>
      <c r="BT5" s="351" t="e">
        <f ca="1">OFFSET(DUT!$B$17,BM5,1)</f>
        <v>#N/A</v>
      </c>
      <c r="BU5" s="344" t="e">
        <f t="shared" ref="BU5:BU32" ca="1" si="6">ABS(BR4-BR5)</f>
        <v>#REF!</v>
      </c>
      <c r="BV5" s="284" t="e">
        <f t="shared" ca="1" si="5"/>
        <v>#REF!</v>
      </c>
      <c r="BW5" s="194" t="e">
        <f t="shared" ca="1" si="2"/>
        <v>#N/A</v>
      </c>
      <c r="BX5" s="276" t="e">
        <f ca="1">OFFSET(DUT!$I$17,BM5,0)&amp;""</f>
        <v>#N/A</v>
      </c>
      <c r="BY5" s="292" t="e">
        <f ca="1">IF(AND($BW5,CC5),IF($BX5=" Custom",OFFSET(DUT!$J$17,$BM5,0)&amp;"",VLOOKUP($BX5,Probes!$B$139:$F$148,BY$2,0)&amp;""),"")</f>
        <v>#N/A</v>
      </c>
      <c r="BZ5" s="292" t="e">
        <f ca="1">IF(AND($BW5,CD5),IF($BX5=" Custom",OFFSET(DUT!$K$17,$BM5,0)&amp;"",VLOOKUP($BX5,Probes!$B$139:$F$148,BZ$2,0)&amp;""),"")</f>
        <v>#N/A</v>
      </c>
      <c r="CA5" s="292" t="e">
        <f ca="1">IF(AND($BW5,CE5),IF($BX5=" Custom",OFFSET(DUT!$L$17,$BM5,0)&amp;"",VLOOKUP($BX5,Probes!$B$139:$F$148,CA$2,0)&amp;""),"")</f>
        <v>#N/A</v>
      </c>
      <c r="CB5" s="292" t="e">
        <f ca="1">IF(AND($BW5,CF5),IF($BX5=" Custom",OFFSET(DUT!$M$17,$BM5,0)&amp;"",VLOOKUP($BX5,Probes!$B$139:$F$148,CB$2,0)&amp;""),"")</f>
        <v>#N/A</v>
      </c>
      <c r="CC5" s="80" t="e">
        <f ca="1">(HLOOKUP($BK$1,Probes!$C$36:$F$43,5,0)=1)</f>
        <v>#N/A</v>
      </c>
      <c r="CD5" s="80" t="e">
        <f ca="1">(HLOOKUP($BK$1,Probes!$C$36:$F$43,6,0)=1)</f>
        <v>#N/A</v>
      </c>
      <c r="CE5" s="80" t="e">
        <f ca="1">(HLOOKUP($BK$1,Probes!$C$36:$F$43,7,0)=1)</f>
        <v>#N/A</v>
      </c>
      <c r="CF5" s="80" t="e">
        <f ca="1">(HLOOKUP($BK$1,Probes!$C$36:$F$43,8,0)=1)</f>
        <v>#N/A</v>
      </c>
      <c r="CH5" s="276">
        <f>CH2+1</f>
        <v>1</v>
      </c>
      <c r="CI5" s="72" t="e">
        <f ca="1">OFFSET(BR$2,$CH5,0)+(0.5*$CI$1)</f>
        <v>#REF!</v>
      </c>
      <c r="CJ5" s="72" t="e">
        <f ca="1">OFFSET(BS$2,$CH5,0)+(0.5*$CJ$1)</f>
        <v>#REF!</v>
      </c>
      <c r="CP5" s="270"/>
      <c r="CQ5" s="271"/>
    </row>
    <row r="6" spans="1:95">
      <c r="B6" s="256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  <c r="X6" s="257" t="s">
        <v>182</v>
      </c>
      <c r="Y6" s="418">
        <f>IF(padMetal="Other",DUT!H3&amp;"",padMetal)</f>
        <v>0</v>
      </c>
      <c r="Z6" s="356"/>
      <c r="AA6" s="356"/>
      <c r="AB6" s="356"/>
      <c r="AC6" s="356"/>
      <c r="AD6" s="356"/>
      <c r="AE6" s="259"/>
      <c r="BM6" s="272" t="e">
        <f ca="1">MATCH($BK$1,OFFSET(DUT!$B$18,BM5,0,200),0)+BM5</f>
        <v>#N/A</v>
      </c>
      <c r="BN6" s="350" t="e">
        <f ca="1">(OFFSET(DUT!$E$17,$BM6,$BN$2)*$BN$1)+(BO6/100000000)</f>
        <v>#N/A</v>
      </c>
      <c r="BO6" s="72" t="e">
        <f ca="1">OFFSET(DUT!$E$17,$BM6,$BO$2)*$BO$1</f>
        <v>#N/A</v>
      </c>
      <c r="BP6" s="72" t="e">
        <f t="shared" ca="1" si="0"/>
        <v>#REF!</v>
      </c>
      <c r="BQ6" s="76" t="e">
        <f t="shared" si="3"/>
        <v>#N/A</v>
      </c>
      <c r="BR6" s="349" t="e">
        <f t="shared" ca="1" si="4"/>
        <v>#REF!</v>
      </c>
      <c r="BS6" s="79" t="e">
        <f t="shared" ca="1" si="1"/>
        <v>#REF!</v>
      </c>
      <c r="BT6" s="351" t="e">
        <f ca="1">OFFSET(DUT!$B$17,BM6,1)</f>
        <v>#N/A</v>
      </c>
      <c r="BU6" s="344" t="e">
        <f t="shared" ca="1" si="6"/>
        <v>#REF!</v>
      </c>
      <c r="BV6" s="284" t="e">
        <f t="shared" ca="1" si="5"/>
        <v>#REF!</v>
      </c>
      <c r="BW6" s="194" t="e">
        <f t="shared" ca="1" si="2"/>
        <v>#N/A</v>
      </c>
      <c r="BX6" s="276" t="e">
        <f ca="1">OFFSET(DUT!$I$17,BM6,0)&amp;""</f>
        <v>#N/A</v>
      </c>
      <c r="BY6" s="292" t="e">
        <f ca="1">IF(AND($BW6,CC6),IF($BX6=" Custom",OFFSET(DUT!$J$17,$BM6,0)&amp;"",VLOOKUP($BX6,Probes!$B$139:$F$148,BY$2,0)&amp;""),"")</f>
        <v>#N/A</v>
      </c>
      <c r="BZ6" s="292" t="e">
        <f ca="1">IF(AND($BW6,CD6),IF($BX6=" Custom",OFFSET(DUT!$K$17,$BM6,0)&amp;"",VLOOKUP($BX6,Probes!$B$139:$F$148,BZ$2,0)&amp;""),"")</f>
        <v>#N/A</v>
      </c>
      <c r="CA6" s="292" t="e">
        <f ca="1">IF(AND($BW6,CE6),IF($BX6=" Custom",OFFSET(DUT!$L$17,$BM6,0)&amp;"",VLOOKUP($BX6,Probes!$B$139:$F$148,CA$2,0)&amp;""),"")</f>
        <v>#N/A</v>
      </c>
      <c r="CB6" s="292" t="e">
        <f ca="1">IF(AND($BW6,CF6),IF($BX6=" Custom",OFFSET(DUT!$M$17,$BM6,0)&amp;"",VLOOKUP($BX6,Probes!$B$139:$F$148,CB$2,0)&amp;""),"")</f>
        <v>#N/A</v>
      </c>
      <c r="CC6" s="80" t="e">
        <f ca="1">(HLOOKUP($BK$1,Probes!$C$36:$F$43,5,0)=1)</f>
        <v>#N/A</v>
      </c>
      <c r="CD6" s="80" t="e">
        <f ca="1">(HLOOKUP($BK$1,Probes!$C$36:$F$43,6,0)=1)</f>
        <v>#N/A</v>
      </c>
      <c r="CE6" s="80" t="e">
        <f ca="1">(HLOOKUP($BK$1,Probes!$C$36:$F$43,7,0)=1)</f>
        <v>#N/A</v>
      </c>
      <c r="CF6" s="80" t="e">
        <f ca="1">(HLOOKUP($BK$1,Probes!$C$36:$F$43,8,0)=1)</f>
        <v>#N/A</v>
      </c>
      <c r="CI6" s="72" t="e">
        <f ca="1">IF($CI$1,$BL$2+$CI$1,CI5-$BT$1)</f>
        <v>#REF!</v>
      </c>
      <c r="CJ6" s="72" t="e">
        <f ca="1">IF($CJ$1,$BL$2+$CJ$1,CJ5-$BT$1)</f>
        <v>#REF!</v>
      </c>
      <c r="CP6" s="270"/>
      <c r="CQ6" s="271"/>
    </row>
    <row r="7" spans="1:95">
      <c r="B7" s="256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314">
        <f>AND($E$1&lt;&gt;"DCQ",$E$1&lt;&gt;"ACP-Q")+0</f>
        <v>1</v>
      </c>
      <c r="X7" s="257" t="s">
        <v>252</v>
      </c>
      <c r="Y7" s="419" t="e">
        <f>DUT!BD2</f>
        <v>#N/A</v>
      </c>
      <c r="Z7" s="420"/>
      <c r="AA7" s="420"/>
      <c r="AB7" s="420"/>
      <c r="AC7" s="420"/>
      <c r="AD7" s="420"/>
      <c r="AE7" s="258"/>
      <c r="BM7" s="272" t="e">
        <f ca="1">MATCH($BK$1,OFFSET(DUT!$B$18,BM6,0,200),0)+BM6</f>
        <v>#N/A</v>
      </c>
      <c r="BN7" s="350" t="e">
        <f ca="1">(OFFSET(DUT!$E$17,$BM7,$BN$2)*$BN$1)+(BO7/100000000)</f>
        <v>#N/A</v>
      </c>
      <c r="BO7" s="72" t="e">
        <f ca="1">OFFSET(DUT!$E$17,$BM7,$BO$2)*$BO$1</f>
        <v>#N/A</v>
      </c>
      <c r="BP7" s="72" t="e">
        <f t="shared" ca="1" si="0"/>
        <v>#REF!</v>
      </c>
      <c r="BQ7" s="76" t="e">
        <f t="shared" si="3"/>
        <v>#N/A</v>
      </c>
      <c r="BR7" s="349" t="e">
        <f t="shared" ca="1" si="4"/>
        <v>#REF!</v>
      </c>
      <c r="BS7" s="79" t="e">
        <f t="shared" ca="1" si="1"/>
        <v>#REF!</v>
      </c>
      <c r="BT7" s="351" t="e">
        <f ca="1">OFFSET(DUT!$B$17,BM7,1)</f>
        <v>#N/A</v>
      </c>
      <c r="BU7" s="344" t="e">
        <f t="shared" ca="1" si="6"/>
        <v>#REF!</v>
      </c>
      <c r="BV7" s="284" t="e">
        <f t="shared" ca="1" si="5"/>
        <v>#REF!</v>
      </c>
      <c r="BW7" s="194" t="e">
        <f t="shared" ca="1" si="2"/>
        <v>#N/A</v>
      </c>
      <c r="BX7" s="276" t="e">
        <f ca="1">OFFSET(DUT!$I$17,BM7,0)&amp;""</f>
        <v>#N/A</v>
      </c>
      <c r="BY7" s="292" t="e">
        <f ca="1">IF(AND($BW7,CC7),IF($BX7=" Custom",OFFSET(DUT!$J$17,$BM7,0)&amp;"",VLOOKUP($BX7,Probes!$B$139:$F$148,BY$2,0)&amp;""),"")</f>
        <v>#N/A</v>
      </c>
      <c r="BZ7" s="292" t="e">
        <f ca="1">IF(AND($BW7,CD7),IF($BX7=" Custom",OFFSET(DUT!$K$17,$BM7,0)&amp;"",VLOOKUP($BX7,Probes!$B$139:$F$148,BZ$2,0)&amp;""),"")</f>
        <v>#N/A</v>
      </c>
      <c r="CA7" s="292" t="e">
        <f ca="1">IF(AND($BW7,CE7),IF($BX7=" Custom",OFFSET(DUT!$L$17,$BM7,0)&amp;"",VLOOKUP($BX7,Probes!$B$139:$F$148,CA$2,0)&amp;""),"")</f>
        <v>#N/A</v>
      </c>
      <c r="CB7" s="292" t="e">
        <f ca="1">IF(AND($BW7,CF7),IF($BX7=" Custom",OFFSET(DUT!$M$17,$BM7,0)&amp;"",VLOOKUP($BX7,Probes!$B$139:$F$148,CB$2,0)&amp;""),"")</f>
        <v>#N/A</v>
      </c>
      <c r="CC7" s="80" t="e">
        <f ca="1">(HLOOKUP($BK$1,Probes!$C$36:$F$43,5,0)=1)</f>
        <v>#N/A</v>
      </c>
      <c r="CD7" s="80" t="e">
        <f ca="1">(HLOOKUP($BK$1,Probes!$C$36:$F$43,6,0)=1)</f>
        <v>#N/A</v>
      </c>
      <c r="CE7" s="80" t="e">
        <f ca="1">(HLOOKUP($BK$1,Probes!$C$36:$F$43,7,0)=1)</f>
        <v>#N/A</v>
      </c>
      <c r="CF7" s="80" t="e">
        <f ca="1">(HLOOKUP($BK$1,Probes!$C$36:$F$43,8,0)=1)</f>
        <v>#N/A</v>
      </c>
      <c r="CI7" s="72" t="e">
        <f ca="1">IF($CI$1,$BL$2+$CI$1,CI8+$BT$1)</f>
        <v>#REF!</v>
      </c>
      <c r="CJ7" s="72" t="e">
        <f ca="1">IF($CJ$1,$BL$2+$CJ$1,CJ8+$BT$1)</f>
        <v>#REF!</v>
      </c>
      <c r="CP7" s="270"/>
      <c r="CQ7" s="271"/>
    </row>
    <row r="8" spans="1:95">
      <c r="B8" s="256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X8" s="257" t="s">
        <v>253</v>
      </c>
      <c r="Y8" s="418" t="e">
        <f>DUT!BC2</f>
        <v>#N/A</v>
      </c>
      <c r="Z8" s="356"/>
      <c r="AA8" s="356"/>
      <c r="AB8" s="356"/>
      <c r="AC8" s="356"/>
      <c r="AD8" s="356"/>
      <c r="AE8" s="258"/>
      <c r="BM8" s="272" t="e">
        <f ca="1">MATCH($BK$1,OFFSET(DUT!$B$18,BM7,0,200),0)+BM7</f>
        <v>#N/A</v>
      </c>
      <c r="BN8" s="350" t="e">
        <f ca="1">(OFFSET(DUT!$E$17,$BM8,$BN$2)*$BN$1)+(BO8/100000000)</f>
        <v>#N/A</v>
      </c>
      <c r="BO8" s="72" t="e">
        <f ca="1">OFFSET(DUT!$E$17,$BM8,$BO$2)*$BO$1</f>
        <v>#N/A</v>
      </c>
      <c r="BP8" s="72" t="e">
        <f t="shared" ca="1" si="0"/>
        <v>#REF!</v>
      </c>
      <c r="BQ8" s="76" t="e">
        <f t="shared" si="3"/>
        <v>#N/A</v>
      </c>
      <c r="BR8" s="349" t="e">
        <f t="shared" ca="1" si="4"/>
        <v>#REF!</v>
      </c>
      <c r="BS8" s="79" t="e">
        <f t="shared" ca="1" si="1"/>
        <v>#REF!</v>
      </c>
      <c r="BT8" s="351" t="e">
        <f ca="1">OFFSET(DUT!$B$17,BM8,1)</f>
        <v>#N/A</v>
      </c>
      <c r="BU8" s="344" t="e">
        <f t="shared" ca="1" si="6"/>
        <v>#REF!</v>
      </c>
      <c r="BV8" s="284" t="e">
        <f t="shared" ca="1" si="5"/>
        <v>#REF!</v>
      </c>
      <c r="BW8" s="194" t="e">
        <f t="shared" ca="1" si="2"/>
        <v>#N/A</v>
      </c>
      <c r="BX8" s="276" t="e">
        <f ca="1">OFFSET(DUT!$I$17,BM8,0)&amp;""</f>
        <v>#N/A</v>
      </c>
      <c r="BY8" s="292" t="e">
        <f ca="1">IF(AND($BW8,CC8),IF($BX8=" Custom",OFFSET(DUT!$J$17,$BM8,0)&amp;"",VLOOKUP($BX8,Probes!$B$139:$F$148,BY$2,0)&amp;""),"")</f>
        <v>#N/A</v>
      </c>
      <c r="BZ8" s="292" t="e">
        <f ca="1">IF(AND($BW8,CD8),IF($BX8=" Custom",OFFSET(DUT!$K$17,$BM8,0)&amp;"",VLOOKUP($BX8,Probes!$B$139:$F$148,BZ$2,0)&amp;""),"")</f>
        <v>#N/A</v>
      </c>
      <c r="CA8" s="292" t="e">
        <f ca="1">IF(AND($BW8,CE8),IF($BX8=" Custom",OFFSET(DUT!$L$17,$BM8,0)&amp;"",VLOOKUP($BX8,Probes!$B$139:$F$148,CA$2,0)&amp;""),"")</f>
        <v>#N/A</v>
      </c>
      <c r="CB8" s="292" t="e">
        <f ca="1">IF(AND($BW8,CF8),IF($BX8=" Custom",OFFSET(DUT!$M$17,$BM8,0)&amp;"",VLOOKUP($BX8,Probes!$B$139:$F$148,CB$2,0)&amp;""),"")</f>
        <v>#N/A</v>
      </c>
      <c r="CC8" s="80" t="e">
        <f ca="1">(HLOOKUP($BK$1,Probes!$C$36:$F$43,5,0)=1)</f>
        <v>#N/A</v>
      </c>
      <c r="CD8" s="80" t="e">
        <f ca="1">(HLOOKUP($BK$1,Probes!$C$36:$F$43,6,0)=1)</f>
        <v>#N/A</v>
      </c>
      <c r="CE8" s="80" t="e">
        <f ca="1">(HLOOKUP($BK$1,Probes!$C$36:$F$43,7,0)=1)</f>
        <v>#N/A</v>
      </c>
      <c r="CF8" s="80" t="e">
        <f ca="1">(HLOOKUP($BK$1,Probes!$C$36:$F$43,8,0)=1)</f>
        <v>#N/A</v>
      </c>
      <c r="CH8" s="276">
        <f>CH5+1</f>
        <v>2</v>
      </c>
      <c r="CI8" s="72" t="e">
        <f ca="1">OFFSET(BR$2,$CH8,0)+(0.5*$CI$1)</f>
        <v>#REF!</v>
      </c>
      <c r="CJ8" s="72" t="e">
        <f ca="1">OFFSET(BS$2,$CH8,0)+(0.5*$CJ$1)</f>
        <v>#REF!</v>
      </c>
    </row>
    <row r="9" spans="1:95">
      <c r="B9" s="256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258"/>
      <c r="BM9" s="272" t="e">
        <f ca="1">MATCH($BK$1,OFFSET(DUT!$B$18,BM8,0,200),0)+BM8</f>
        <v>#N/A</v>
      </c>
      <c r="BN9" s="350" t="e">
        <f ca="1">(OFFSET(DUT!$E$17,$BM9,$BN$2)*$BN$1)+(BO9/100000000)</f>
        <v>#N/A</v>
      </c>
      <c r="BO9" s="72" t="e">
        <f ca="1">OFFSET(DUT!$E$17,$BM9,$BO$2)*$BO$1</f>
        <v>#N/A</v>
      </c>
      <c r="BP9" s="72" t="e">
        <f t="shared" ca="1" si="0"/>
        <v>#REF!</v>
      </c>
      <c r="BQ9" s="76" t="e">
        <f t="shared" si="3"/>
        <v>#N/A</v>
      </c>
      <c r="BR9" s="349" t="e">
        <f t="shared" ca="1" si="4"/>
        <v>#REF!</v>
      </c>
      <c r="BS9" s="79" t="e">
        <f t="shared" ca="1" si="1"/>
        <v>#REF!</v>
      </c>
      <c r="BT9" s="351" t="e">
        <f ca="1">OFFSET(DUT!$B$17,BM9,1)</f>
        <v>#N/A</v>
      </c>
      <c r="BU9" s="344" t="e">
        <f t="shared" ca="1" si="6"/>
        <v>#REF!</v>
      </c>
      <c r="BV9" s="284" t="e">
        <f t="shared" ca="1" si="5"/>
        <v>#REF!</v>
      </c>
      <c r="BW9" s="194" t="e">
        <f t="shared" ca="1" si="2"/>
        <v>#N/A</v>
      </c>
      <c r="BX9" s="276" t="e">
        <f ca="1">OFFSET(DUT!$I$17,BM9,0)&amp;""</f>
        <v>#N/A</v>
      </c>
      <c r="BY9" s="292" t="e">
        <f ca="1">IF(AND($BW9,CC9),IF($BX9=" Custom",OFFSET(DUT!$J$17,$BM9,0)&amp;"",VLOOKUP($BX9,Probes!$B$139:$F$148,BY$2,0)&amp;""),"")</f>
        <v>#N/A</v>
      </c>
      <c r="BZ9" s="292" t="e">
        <f ca="1">IF(AND($BW9,CD9),IF($BX9=" Custom",OFFSET(DUT!$K$17,$BM9,0)&amp;"",VLOOKUP($BX9,Probes!$B$139:$F$148,BZ$2,0)&amp;""),"")</f>
        <v>#N/A</v>
      </c>
      <c r="CA9" s="292" t="e">
        <f ca="1">IF(AND($BW9,CE9),IF($BX9=" Custom",OFFSET(DUT!$L$17,$BM9,0)&amp;"",VLOOKUP($BX9,Probes!$B$139:$F$148,CA$2,0)&amp;""),"")</f>
        <v>#N/A</v>
      </c>
      <c r="CB9" s="292" t="e">
        <f ca="1">IF(AND($BW9,CF9),IF($BX9=" Custom",OFFSET(DUT!$M$17,$BM9,0)&amp;"",VLOOKUP($BX9,Probes!$B$139:$F$148,CB$2,0)&amp;""),"")</f>
        <v>#N/A</v>
      </c>
      <c r="CC9" s="80" t="e">
        <f ca="1">(HLOOKUP($BK$1,Probes!$C$36:$F$43,5,0)=1)</f>
        <v>#N/A</v>
      </c>
      <c r="CD9" s="80" t="e">
        <f ca="1">(HLOOKUP($BK$1,Probes!$C$36:$F$43,6,0)=1)</f>
        <v>#N/A</v>
      </c>
      <c r="CE9" s="80" t="e">
        <f ca="1">(HLOOKUP($BK$1,Probes!$C$36:$F$43,7,0)=1)</f>
        <v>#N/A</v>
      </c>
      <c r="CF9" s="80" t="e">
        <f ca="1">(HLOOKUP($BK$1,Probes!$C$36:$F$43,8,0)=1)</f>
        <v>#N/A</v>
      </c>
      <c r="CI9" s="72" t="e">
        <f ca="1">IF($CI$1,$BL$2+$CI$1,CI8-$BT$1)</f>
        <v>#REF!</v>
      </c>
      <c r="CJ9" s="72" t="e">
        <f ca="1">IF($CJ$1,$BL$2+$CJ$1,CJ8-$BT$1)</f>
        <v>#REF!</v>
      </c>
    </row>
    <row r="10" spans="1:95">
      <c r="B10" s="256"/>
      <c r="C10" s="167"/>
      <c r="D10" s="167"/>
      <c r="E10" s="167"/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258"/>
      <c r="BK10" s="249"/>
      <c r="BL10" s="249"/>
      <c r="BM10" s="272" t="e">
        <f ca="1">MATCH($BK$1,OFFSET(DUT!$B$18,BM9,0,200),0)+BM9</f>
        <v>#N/A</v>
      </c>
      <c r="BN10" s="350" t="e">
        <f ca="1">(OFFSET(DUT!$E$17,$BM10,$BN$2)*$BN$1)+(BO10/100000000)</f>
        <v>#N/A</v>
      </c>
      <c r="BO10" s="72" t="e">
        <f ca="1">OFFSET(DUT!$E$17,$BM10,$BO$2)*$BO$1</f>
        <v>#N/A</v>
      </c>
      <c r="BP10" s="72" t="e">
        <f t="shared" ca="1" si="0"/>
        <v>#REF!</v>
      </c>
      <c r="BQ10" s="76" t="e">
        <f t="shared" si="3"/>
        <v>#N/A</v>
      </c>
      <c r="BR10" s="349" t="e">
        <f t="shared" ca="1" si="4"/>
        <v>#REF!</v>
      </c>
      <c r="BS10" s="79" t="e">
        <f t="shared" ca="1" si="1"/>
        <v>#REF!</v>
      </c>
      <c r="BT10" s="351" t="e">
        <f ca="1">OFFSET(DUT!$B$17,BM10,1)</f>
        <v>#N/A</v>
      </c>
      <c r="BU10" s="344" t="e">
        <f t="shared" ca="1" si="6"/>
        <v>#REF!</v>
      </c>
      <c r="BV10" s="284" t="e">
        <f t="shared" ca="1" si="5"/>
        <v>#REF!</v>
      </c>
      <c r="BW10" s="194" t="e">
        <f t="shared" ca="1" si="2"/>
        <v>#N/A</v>
      </c>
      <c r="BX10" s="276" t="e">
        <f ca="1">OFFSET(DUT!$I$17,BM10,0)&amp;""</f>
        <v>#N/A</v>
      </c>
      <c r="BY10" s="292" t="e">
        <f ca="1">IF(AND($BW10,CC10),IF($BX10=" Custom",OFFSET(DUT!$J$17,$BM10,0)&amp;"",VLOOKUP($BX10,Probes!$B$139:$F$148,BY$2,0)&amp;""),"")</f>
        <v>#N/A</v>
      </c>
      <c r="BZ10" s="292" t="e">
        <f ca="1">IF(AND($BW10,CD10),IF($BX10=" Custom",OFFSET(DUT!$K$17,$BM10,0)&amp;"",VLOOKUP($BX10,Probes!$B$139:$F$148,BZ$2,0)&amp;""),"")</f>
        <v>#N/A</v>
      </c>
      <c r="CA10" s="292" t="e">
        <f ca="1">IF(AND($BW10,CE10),IF($BX10=" Custom",OFFSET(DUT!$L$17,$BM10,0)&amp;"",VLOOKUP($BX10,Probes!$B$139:$F$148,CA$2,0)&amp;""),"")</f>
        <v>#N/A</v>
      </c>
      <c r="CB10" s="292" t="e">
        <f ca="1">IF(AND($BW10,CF10),IF($BX10=" Custom",OFFSET(DUT!$M$17,$BM10,0)&amp;"",VLOOKUP($BX10,Probes!$B$139:$F$148,CB$2,0)&amp;""),"")</f>
        <v>#N/A</v>
      </c>
      <c r="CC10" s="80" t="e">
        <f ca="1">(HLOOKUP($BK$1,Probes!$C$36:$F$43,5,0)=1)</f>
        <v>#N/A</v>
      </c>
      <c r="CD10" s="80" t="e">
        <f ca="1">(HLOOKUP($BK$1,Probes!$C$36:$F$43,6,0)=1)</f>
        <v>#N/A</v>
      </c>
      <c r="CE10" s="80" t="e">
        <f ca="1">(HLOOKUP($BK$1,Probes!$C$36:$F$43,7,0)=1)</f>
        <v>#N/A</v>
      </c>
      <c r="CF10" s="80" t="e">
        <f ca="1">(HLOOKUP($BK$1,Probes!$C$36:$F$43,8,0)=1)</f>
        <v>#N/A</v>
      </c>
      <c r="CI10" s="72" t="e">
        <f ca="1">IF($CI$1,$BL$2+$CI$1,CI11+$BT$1)</f>
        <v>#REF!</v>
      </c>
      <c r="CJ10" s="72" t="e">
        <f ca="1">IF($CJ$1,$BL$2+$CJ$1,CJ11+$BT$1)</f>
        <v>#REF!</v>
      </c>
    </row>
    <row r="11" spans="1:95" ht="13.5" thickBot="1">
      <c r="B11" s="260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1"/>
      <c r="AA11" s="261"/>
      <c r="AB11" s="261"/>
      <c r="AC11" s="261"/>
      <c r="AD11" s="261"/>
      <c r="AE11" s="262"/>
      <c r="BK11" s="249"/>
      <c r="BL11" s="249"/>
      <c r="BM11" s="272" t="e">
        <f ca="1">MATCH($BK$1,OFFSET(DUT!$B$18,BM10,0,200),0)+BM10</f>
        <v>#N/A</v>
      </c>
      <c r="BN11" s="350" t="e">
        <f ca="1">(OFFSET(DUT!$E$17,$BM11,$BN$2)*$BN$1)+(BO11/100000000)</f>
        <v>#N/A</v>
      </c>
      <c r="BO11" s="72" t="e">
        <f ca="1">OFFSET(DUT!$E$17,$BM11,$BO$2)*$BO$1</f>
        <v>#N/A</v>
      </c>
      <c r="BP11" s="72" t="e">
        <f t="shared" ca="1" si="0"/>
        <v>#REF!</v>
      </c>
      <c r="BQ11" s="76" t="e">
        <f t="shared" si="3"/>
        <v>#N/A</v>
      </c>
      <c r="BR11" s="349" t="e">
        <f t="shared" ca="1" si="4"/>
        <v>#REF!</v>
      </c>
      <c r="BS11" s="79" t="e">
        <f t="shared" ca="1" si="1"/>
        <v>#REF!</v>
      </c>
      <c r="BT11" s="351" t="e">
        <f ca="1">OFFSET(DUT!$B$17,BM11,1)</f>
        <v>#N/A</v>
      </c>
      <c r="BU11" s="344" t="e">
        <f t="shared" ca="1" si="6"/>
        <v>#REF!</v>
      </c>
      <c r="BV11" s="284" t="e">
        <f t="shared" ca="1" si="5"/>
        <v>#REF!</v>
      </c>
      <c r="BW11" s="194" t="e">
        <f t="shared" ca="1" si="2"/>
        <v>#N/A</v>
      </c>
      <c r="BX11" s="276" t="e">
        <f ca="1">OFFSET(DUT!$I$17,BM11,0)&amp;""</f>
        <v>#N/A</v>
      </c>
      <c r="BY11" s="292" t="e">
        <f ca="1">IF(AND($BW11,CC11),IF($BX11=" Custom",OFFSET(DUT!$J$17,$BM11,0)&amp;"",VLOOKUP($BX11,Probes!$B$139:$F$148,BY$2,0)&amp;""),"")</f>
        <v>#N/A</v>
      </c>
      <c r="BZ11" s="292" t="e">
        <f ca="1">IF(AND($BW11,CD11),IF($BX11=" Custom",OFFSET(DUT!$K$17,$BM11,0)&amp;"",VLOOKUP($BX11,Probes!$B$139:$F$148,BZ$2,0)&amp;""),"")</f>
        <v>#N/A</v>
      </c>
      <c r="CA11" s="292" t="e">
        <f ca="1">IF(AND($BW11,CE11),IF($BX11=" Custom",OFFSET(DUT!$L$17,$BM11,0)&amp;"",VLOOKUP($BX11,Probes!$B$139:$F$148,CA$2,0)&amp;""),"")</f>
        <v>#N/A</v>
      </c>
      <c r="CB11" s="292" t="e">
        <f ca="1">IF(AND($BW11,CF11),IF($BX11=" Custom",OFFSET(DUT!$M$17,$BM11,0)&amp;"",VLOOKUP($BX11,Probes!$B$139:$F$148,CB$2,0)&amp;""),"")</f>
        <v>#N/A</v>
      </c>
      <c r="CC11" s="80" t="e">
        <f ca="1">(HLOOKUP($BK$1,Probes!$C$36:$F$43,5,0)=1)</f>
        <v>#N/A</v>
      </c>
      <c r="CD11" s="80" t="e">
        <f ca="1">(HLOOKUP($BK$1,Probes!$C$36:$F$43,6,0)=1)</f>
        <v>#N/A</v>
      </c>
      <c r="CE11" s="80" t="e">
        <f ca="1">(HLOOKUP($BK$1,Probes!$C$36:$F$43,7,0)=1)</f>
        <v>#N/A</v>
      </c>
      <c r="CF11" s="80" t="e">
        <f ca="1">(HLOOKUP($BK$1,Probes!$C$36:$F$43,8,0)=1)</f>
        <v>#N/A</v>
      </c>
      <c r="CH11" s="276">
        <f>CH8+1</f>
        <v>3</v>
      </c>
      <c r="CI11" s="72" t="e">
        <f ca="1">OFFSET(BR$2,$CH11,0)+(0.5*$CI$1)</f>
        <v>#REF!</v>
      </c>
      <c r="CJ11" s="72" t="e">
        <f ca="1">OFFSET(BS$2,$CH11,0)+(0.5*$CJ$1)</f>
        <v>#REF!</v>
      </c>
    </row>
    <row r="12" spans="1:95">
      <c r="BK12" s="249"/>
      <c r="BL12" s="249"/>
      <c r="BM12" s="272" t="e">
        <f ca="1">MATCH($BK$1,OFFSET(DUT!$B$18,BM11,0,200),0)+BM11</f>
        <v>#N/A</v>
      </c>
      <c r="BN12" s="350" t="e">
        <f ca="1">(OFFSET(DUT!$E$17,$BM12,$BN$2)*$BN$1)+(BO12/100000000)</f>
        <v>#N/A</v>
      </c>
      <c r="BO12" s="72" t="e">
        <f ca="1">OFFSET(DUT!$E$17,$BM12,$BO$2)*$BO$1</f>
        <v>#N/A</v>
      </c>
      <c r="BP12" s="72" t="e">
        <f t="shared" ca="1" si="0"/>
        <v>#REF!</v>
      </c>
      <c r="BQ12" s="76" t="e">
        <f t="shared" si="3"/>
        <v>#N/A</v>
      </c>
      <c r="BR12" s="349" t="e">
        <f t="shared" ca="1" si="4"/>
        <v>#REF!</v>
      </c>
      <c r="BS12" s="79" t="e">
        <f t="shared" ca="1" si="1"/>
        <v>#REF!</v>
      </c>
      <c r="BT12" s="351" t="e">
        <f ca="1">OFFSET(DUT!$B$17,BM12,1)</f>
        <v>#N/A</v>
      </c>
      <c r="BU12" s="344" t="e">
        <f t="shared" ca="1" si="6"/>
        <v>#REF!</v>
      </c>
      <c r="BV12" s="284" t="e">
        <f t="shared" ca="1" si="5"/>
        <v>#REF!</v>
      </c>
      <c r="BW12" s="194" t="e">
        <f t="shared" ca="1" si="2"/>
        <v>#N/A</v>
      </c>
      <c r="BX12" s="276" t="e">
        <f ca="1">OFFSET(DUT!$I$17,BM12,0)&amp;""</f>
        <v>#N/A</v>
      </c>
      <c r="BY12" s="292" t="e">
        <f ca="1">IF(AND($BW12,CC12),IF($BX12=" Custom",OFFSET(DUT!$J$17,$BM12,0)&amp;"",VLOOKUP($BX12,Probes!$B$139:$F$148,BY$2,0)&amp;""),"")</f>
        <v>#N/A</v>
      </c>
      <c r="BZ12" s="292" t="e">
        <f ca="1">IF(AND($BW12,CD12),IF($BX12=" Custom",OFFSET(DUT!$K$17,$BM12,0)&amp;"",VLOOKUP($BX12,Probes!$B$139:$F$148,BZ$2,0)&amp;""),"")</f>
        <v>#N/A</v>
      </c>
      <c r="CA12" s="292" t="e">
        <f ca="1">IF(AND($BW12,CE12),IF($BX12=" Custom",OFFSET(DUT!$L$17,$BM12,0)&amp;"",VLOOKUP($BX12,Probes!$B$139:$F$148,CA$2,0)&amp;""),"")</f>
        <v>#N/A</v>
      </c>
      <c r="CB12" s="292" t="e">
        <f ca="1">IF(AND($BW12,CF12),IF($BX12=" Custom",OFFSET(DUT!$M$17,$BM12,0)&amp;"",VLOOKUP($BX12,Probes!$B$139:$F$148,CB$2,0)&amp;""),"")</f>
        <v>#N/A</v>
      </c>
      <c r="CC12" s="80" t="e">
        <f ca="1">(HLOOKUP($BK$1,Probes!$C$36:$F$43,5,0)=1)</f>
        <v>#N/A</v>
      </c>
      <c r="CD12" s="80" t="e">
        <f ca="1">(HLOOKUP($BK$1,Probes!$C$36:$F$43,6,0)=1)</f>
        <v>#N/A</v>
      </c>
      <c r="CE12" s="80" t="e">
        <f ca="1">(HLOOKUP($BK$1,Probes!$C$36:$F$43,7,0)=1)</f>
        <v>#N/A</v>
      </c>
      <c r="CF12" s="80" t="e">
        <f ca="1">(HLOOKUP($BK$1,Probes!$C$36:$F$43,8,0)=1)</f>
        <v>#N/A</v>
      </c>
      <c r="CI12" s="72" t="e">
        <f ca="1">IF($CI$1,$BL$2+$CI$1,CI11-$BT$1)</f>
        <v>#REF!</v>
      </c>
      <c r="CJ12" s="72" t="e">
        <f ca="1">IF($CJ$1,$BL$2+$CJ$1,CJ11-$BT$1)</f>
        <v>#REF!</v>
      </c>
    </row>
    <row r="13" spans="1:95" ht="33" customHeight="1">
      <c r="A13" s="47"/>
      <c r="B13" s="47"/>
      <c r="C13" s="345" t="str">
        <f ca="1">IF(ISNUMBER(C16),OFFSET($BT$2,D16,0),"")</f>
        <v/>
      </c>
      <c r="D13" s="346"/>
      <c r="E13" s="347" t="str">
        <f ca="1">IF(ISNUMBER(E16),OFFSET($BT$2,F16,0),"")</f>
        <v/>
      </c>
      <c r="F13" s="346"/>
      <c r="G13" s="347" t="str">
        <f ca="1">IF(ISNUMBER(G16),OFFSET($BT$2,H16,0),"")</f>
        <v/>
      </c>
      <c r="H13" s="346"/>
      <c r="I13" s="347" t="str">
        <f ca="1">IF(ISNUMBER(I16),OFFSET($BT$2,J16,0),"")</f>
        <v/>
      </c>
      <c r="J13" s="348"/>
      <c r="K13" s="347" t="str">
        <f ca="1">IF(ISNUMBER(K16),OFFSET($BT$2,L16,0),"")</f>
        <v/>
      </c>
      <c r="L13" s="346"/>
      <c r="M13" s="347" t="str">
        <f ca="1">IF(ISNUMBER(M16),OFFSET($BT$2,N16,0),"")</f>
        <v/>
      </c>
      <c r="N13" s="346"/>
      <c r="O13" s="347" t="str">
        <f ca="1">IF(ISNUMBER(O16),OFFSET($BT$2,P16,0),"")</f>
        <v/>
      </c>
      <c r="P13" s="346"/>
      <c r="Q13" s="347" t="str">
        <f ca="1">IF(ISNUMBER(Q16),OFFSET($BT$2,R16,0),"")</f>
        <v/>
      </c>
      <c r="R13" s="346"/>
      <c r="S13" s="347" t="str">
        <f ca="1">IF(ISNUMBER(S16),OFFSET($BT$2,T16,0),"")</f>
        <v/>
      </c>
      <c r="T13" s="346"/>
      <c r="U13" s="347" t="str">
        <f ca="1">IF(ISNUMBER(U16),OFFSET($BT$2,V16,0),"")</f>
        <v/>
      </c>
      <c r="V13" s="346"/>
      <c r="W13" s="347" t="str">
        <f ca="1">IF(ISNUMBER(W16),OFFSET($BT$2,X16,0),"")</f>
        <v/>
      </c>
      <c r="X13" s="346"/>
      <c r="Y13" s="347" t="str">
        <f ca="1">IF(ISNUMBER(Y16),OFFSET($BT$2,Z16,0),"")</f>
        <v/>
      </c>
      <c r="Z13" s="346"/>
      <c r="AA13" s="347" t="str">
        <f ca="1">IF(ISNUMBER(AA16),OFFSET($BT$2,AB16,0),"")</f>
        <v/>
      </c>
      <c r="AB13" s="346"/>
      <c r="AC13" s="347" t="str">
        <f ca="1">IF(ISNUMBER(AC16),OFFSET($BT$2,AD16,0),"")</f>
        <v/>
      </c>
      <c r="AD13" s="346"/>
      <c r="AE13" s="347" t="str">
        <f ca="1">IF(ISNUMBER(AE16),OFFSET($BT$2,AF16,0),"")</f>
        <v/>
      </c>
      <c r="AF13" s="346"/>
      <c r="AG13" s="347" t="str">
        <f ca="1">IF(ISNUMBER(AG16),OFFSET($BT$2,AH16,0),"")</f>
        <v/>
      </c>
      <c r="AH13" s="346"/>
      <c r="AI13" s="347" t="str">
        <f ca="1">IF(ISNUMBER(AI16),OFFSET($BT$2,AJ16,0),"")</f>
        <v/>
      </c>
      <c r="AJ13" s="348"/>
      <c r="AK13" s="347" t="str">
        <f ca="1">IF(ISNUMBER(AK16),OFFSET($BT$2,AL16,0),"")</f>
        <v/>
      </c>
      <c r="AL13" s="346"/>
      <c r="AM13" s="347" t="str">
        <f ca="1">IF(ISNUMBER(AM16),OFFSET($BT$2,AN16,0),"")</f>
        <v/>
      </c>
      <c r="AN13" s="346"/>
      <c r="AO13" s="347" t="str">
        <f ca="1">IF(ISNUMBER(AO16),OFFSET($BT$2,AP16,0),"")</f>
        <v/>
      </c>
      <c r="AP13" s="346"/>
      <c r="AQ13" s="347" t="str">
        <f ca="1">IF(ISNUMBER(AQ16),OFFSET($BT$2,AR16,0),"")</f>
        <v/>
      </c>
      <c r="AR13" s="346"/>
      <c r="AS13" s="347" t="str">
        <f ca="1">IF(ISNUMBER(AS16),OFFSET($BT$2,AT16,0),"")</f>
        <v/>
      </c>
      <c r="AT13" s="346"/>
      <c r="AU13" s="347" t="str">
        <f ca="1">IF(ISNUMBER(AU16),OFFSET($BT$2,AV16,0),"")</f>
        <v/>
      </c>
      <c r="AV13" s="348"/>
      <c r="AW13" s="347" t="str">
        <f ca="1">IF(ISNUMBER(AW16),OFFSET($BT$2,AX16,0),"")</f>
        <v/>
      </c>
      <c r="AX13" s="346"/>
      <c r="AY13" s="347" t="str">
        <f ca="1">IF(ISNUMBER(AY16),OFFSET($BT$2,AZ16,0),"")</f>
        <v/>
      </c>
      <c r="AZ13" s="346"/>
      <c r="BA13" s="347" t="str">
        <f ca="1">IF(ISNUMBER(BA16),OFFSET($BT$2,BB16,0),"")</f>
        <v/>
      </c>
      <c r="BB13" s="346"/>
      <c r="BC13" s="347" t="str">
        <f ca="1">IF(ISNUMBER(BC16),OFFSET($BT$2,BD16,0),"")</f>
        <v/>
      </c>
      <c r="BD13" s="346"/>
      <c r="BE13" s="347" t="str">
        <f ca="1">IF(ISNUMBER(BE16),OFFSET($BT$2,BF16,0),"")</f>
        <v/>
      </c>
      <c r="BF13" s="346"/>
      <c r="BG13" s="347" t="str">
        <f ca="1">IF(ISNUMBER(BG16),OFFSET($BT$2,BH16,0),"")</f>
        <v/>
      </c>
      <c r="BH13" s="346"/>
      <c r="BI13" s="347" t="str">
        <f ca="1">IF(ISNUMBER(BI16),OFFSET($BT$2,BJ16,0),"")</f>
        <v/>
      </c>
      <c r="BJ13" s="346"/>
      <c r="BK13" s="338" t="e">
        <f ca="1">CI2</f>
        <v>#REF!</v>
      </c>
      <c r="BL13" s="338" t="e">
        <f ca="1">ROUNDUP(CJ2/100,0)*100</f>
        <v>#REF!</v>
      </c>
      <c r="BM13" s="272" t="e">
        <f ca="1">MATCH($BK$1,OFFSET(DUT!$B$18,BM12,0,200),0)+BM12</f>
        <v>#N/A</v>
      </c>
      <c r="BN13" s="350" t="e">
        <f ca="1">(OFFSET(DUT!$E$17,$BM13,$BN$2)*$BN$1)+(BO13/100000000)</f>
        <v>#N/A</v>
      </c>
      <c r="BO13" s="72" t="e">
        <f ca="1">OFFSET(DUT!$E$17,$BM13,$BO$2)*$BO$1</f>
        <v>#N/A</v>
      </c>
      <c r="BP13" s="72" t="e">
        <f t="shared" ca="1" si="0"/>
        <v>#REF!</v>
      </c>
      <c r="BQ13" s="76" t="e">
        <f t="shared" si="3"/>
        <v>#N/A</v>
      </c>
      <c r="BR13" s="349" t="e">
        <f t="shared" ca="1" si="4"/>
        <v>#REF!</v>
      </c>
      <c r="BS13" s="79" t="e">
        <f t="shared" ca="1" si="1"/>
        <v>#REF!</v>
      </c>
      <c r="BT13" s="351" t="e">
        <f ca="1">OFFSET(DUT!$B$17,BM13,1)</f>
        <v>#N/A</v>
      </c>
      <c r="BU13" s="344" t="e">
        <f t="shared" ca="1" si="6"/>
        <v>#REF!</v>
      </c>
      <c r="BV13" s="284" t="e">
        <f t="shared" ca="1" si="5"/>
        <v>#REF!</v>
      </c>
      <c r="BW13" s="194" t="e">
        <f t="shared" ca="1" si="2"/>
        <v>#N/A</v>
      </c>
      <c r="BX13" s="276" t="e">
        <f ca="1">OFFSET(DUT!$I$17,BM13,0)&amp;""</f>
        <v>#N/A</v>
      </c>
      <c r="BY13" s="292" t="e">
        <f ca="1">IF(AND($BW13,CC13),IF($BX13=" Custom",OFFSET(DUT!$J$17,$BM13,0)&amp;"",VLOOKUP($BX13,Probes!$B$139:$F$148,BY$2,0)&amp;""),"")</f>
        <v>#N/A</v>
      </c>
      <c r="BZ13" s="292" t="e">
        <f ca="1">IF(AND($BW13,CD13),IF($BX13=" Custom",OFFSET(DUT!$K$17,$BM13,0)&amp;"",VLOOKUP($BX13,Probes!$B$139:$F$148,BZ$2,0)&amp;""),"")</f>
        <v>#N/A</v>
      </c>
      <c r="CA13" s="292" t="e">
        <f ca="1">IF(AND($BW13,CE13),IF($BX13=" Custom",OFFSET(DUT!$L$17,$BM13,0)&amp;"",VLOOKUP($BX13,Probes!$B$139:$F$148,CA$2,0)&amp;""),"")</f>
        <v>#N/A</v>
      </c>
      <c r="CB13" s="292" t="e">
        <f ca="1">IF(AND($BW13,CF13),IF($BX13=" Custom",OFFSET(DUT!$M$17,$BM13,0)&amp;"",VLOOKUP($BX13,Probes!$B$139:$F$148,CB$2,0)&amp;""),"")</f>
        <v>#N/A</v>
      </c>
      <c r="CC13" s="80" t="e">
        <f ca="1">(HLOOKUP($BK$1,Probes!$C$36:$F$43,5,0)=1)</f>
        <v>#N/A</v>
      </c>
      <c r="CD13" s="80" t="e">
        <f ca="1">(HLOOKUP($BK$1,Probes!$C$36:$F$43,6,0)=1)</f>
        <v>#N/A</v>
      </c>
      <c r="CE13" s="80" t="e">
        <f ca="1">(HLOOKUP($BK$1,Probes!$C$36:$F$43,7,0)=1)</f>
        <v>#N/A</v>
      </c>
      <c r="CF13" s="80" t="e">
        <f ca="1">(HLOOKUP($BK$1,Probes!$C$36:$F$43,8,0)=1)</f>
        <v>#N/A</v>
      </c>
      <c r="CI13" s="72" t="e">
        <f ca="1">IF($CI$1,$BL$2+$CI$1,CI14+$BT$1)</f>
        <v>#REF!</v>
      </c>
      <c r="CJ13" s="72" t="e">
        <f ca="1">IF($CJ$1,$BL$2+$CJ$1,CJ14+$BT$1)</f>
        <v>#REF!</v>
      </c>
    </row>
    <row r="14" spans="1:95">
      <c r="C14" s="172" t="str">
        <f ca="1">IF(ISNUMBER(C16),"     |→","")</f>
        <v/>
      </c>
      <c r="D14" s="173" t="str">
        <f ca="1">IFERROR(OFFSET($BU$2,ABS(E$16-$BK$4)+$BK$5,0),"")</f>
        <v/>
      </c>
      <c r="E14" s="172" t="str">
        <f ca="1">IF(ISNUMBER(E16),IF(G14="","←|     ","←|→"),"")</f>
        <v/>
      </c>
      <c r="F14" s="173" t="str">
        <f ca="1">IFERROR(OFFSET($BU$2,ABS(G$16-$BK$4)+$BK$5,0),"")</f>
        <v/>
      </c>
      <c r="G14" s="172" t="str">
        <f ca="1">IF(ISNUMBER(G16),IF(I14="","←|     ","←|→"),"")</f>
        <v/>
      </c>
      <c r="H14" s="173" t="str">
        <f ca="1">IFERROR(OFFSET($BU$2,ABS(I$16-$BK$4)+$BK$5,0),"")</f>
        <v/>
      </c>
      <c r="I14" s="172" t="str">
        <f ca="1">IF(ISNUMBER(I16),IF(K14="","←|     ","←|→"),"")</f>
        <v/>
      </c>
      <c r="J14" s="173" t="str">
        <f ca="1">IFERROR(OFFSET($BU$2,ABS(K$16-$BK$4)+$BK$5,0),"")</f>
        <v/>
      </c>
      <c r="K14" s="172" t="str">
        <f ca="1">IF(ISNUMBER(K16),IF(M14="","←|     ","←|→"),"")</f>
        <v/>
      </c>
      <c r="L14" s="173" t="str">
        <f ca="1">IFERROR(OFFSET($BU$2,ABS(M$16-$BK$4)+$BK$5,0),"")</f>
        <v/>
      </c>
      <c r="M14" s="172" t="str">
        <f ca="1">IF(ISNUMBER(M16),IF(O14="","←|     ","←|→"),"")</f>
        <v/>
      </c>
      <c r="N14" s="173" t="str">
        <f ca="1">IFERROR(OFFSET($BU$2,ABS(O$16-$BK$4)+$BK$5,0),"")</f>
        <v/>
      </c>
      <c r="O14" s="172" t="str">
        <f ca="1">IF(ISNUMBER(O16),IF(Q14="","←|     ","←|→"),"")</f>
        <v/>
      </c>
      <c r="P14" s="173" t="str">
        <f ca="1">IFERROR(OFFSET($BU$2,ABS(Q$16-$BK$4)+$BK$5,0),"")</f>
        <v/>
      </c>
      <c r="Q14" s="172" t="str">
        <f ca="1">IF(ISNUMBER(Q16),IF(S14="","←|     ","←|→"),"")</f>
        <v/>
      </c>
      <c r="R14" s="173" t="str">
        <f ca="1">IFERROR(OFFSET($BU$2,ABS(S$16-$BK$4)+$BK$5,0),"")</f>
        <v/>
      </c>
      <c r="S14" s="172" t="str">
        <f ca="1">IF(ISNUMBER(S16),IF(U14="","←|     ","←|→"),"")</f>
        <v/>
      </c>
      <c r="T14" s="173" t="str">
        <f ca="1">IFERROR(OFFSET($BU$2,ABS(U$16-$BK$4)+$BK$5,0),"")</f>
        <v/>
      </c>
      <c r="U14" s="172" t="str">
        <f ca="1">IF(ISNUMBER(U16),IF(W14="","←|     ","←|→"),"")</f>
        <v/>
      </c>
      <c r="V14" s="173" t="str">
        <f ca="1">IFERROR(OFFSET($BU$2,ABS(W$16-$BK$4)+$BK$5,0),"")</f>
        <v/>
      </c>
      <c r="W14" s="172" t="str">
        <f ca="1">IF(ISNUMBER(W16),IF(Y14="","←|     ","←|→"),"")</f>
        <v/>
      </c>
      <c r="X14" s="173" t="str">
        <f ca="1">IFERROR(OFFSET($BU$2,ABS(Y$16-$BK$4)+$BK$5,0),"")</f>
        <v/>
      </c>
      <c r="Y14" s="172" t="str">
        <f ca="1">IF(ISNUMBER(Y16),IF(AA14="","←|     ","←|→"),"")</f>
        <v/>
      </c>
      <c r="Z14" s="173" t="str">
        <f ca="1">IFERROR(OFFSET($BU$2,ABS(AA$16-$BK$4)+$BK$5,0),"")</f>
        <v/>
      </c>
      <c r="AA14" s="172" t="str">
        <f ca="1">IF(ISNUMBER(AA16),IF(AC14="","←|     ","←|→"),"")</f>
        <v/>
      </c>
      <c r="AB14" s="173" t="str">
        <f ca="1">IFERROR(OFFSET($BU$2,ABS(AC$16-$BK$4)+$BK$5,0),"")</f>
        <v/>
      </c>
      <c r="AC14" s="172" t="str">
        <f ca="1">IF(ISNUMBER(AC16),IF(AE14="","←|     ","←|→"),"")</f>
        <v/>
      </c>
      <c r="AD14" s="173" t="str">
        <f ca="1">IFERROR(OFFSET($BU$2,ABS(AE$16-$BK$4)+$BK$5,0),"")</f>
        <v/>
      </c>
      <c r="AE14" s="172" t="str">
        <f ca="1">IF(ISNUMBER(AE16),IF(AG14="","←|     ","←|→"),"")</f>
        <v/>
      </c>
      <c r="AF14" s="173" t="str">
        <f ca="1">IFERROR(OFFSET($BU$2,ABS(AG$16-$BK$4)+$BK$5,0),"")</f>
        <v/>
      </c>
      <c r="AG14" s="172" t="str">
        <f ca="1">IF(ISNUMBER(AG16),IF(AI14="","←|     ","←|→"),"")</f>
        <v/>
      </c>
      <c r="AH14" s="173" t="str">
        <f ca="1">IFERROR(OFFSET($BU$2,ABS(AI$16-$BK$4)+$BK$5,0),"")</f>
        <v/>
      </c>
      <c r="AI14" s="172" t="str">
        <f ca="1">IF(ISNUMBER(AI16),IF(AK14="","←|     ","←|→"),"")</f>
        <v/>
      </c>
      <c r="AJ14" s="173" t="str">
        <f ca="1">IFERROR(OFFSET($BU$2,ABS(AK$16-$BK$4)+$BK$5,0),"")</f>
        <v/>
      </c>
      <c r="AK14" s="172" t="str">
        <f ca="1">IF(ISNUMBER(AK16),IF(AM14="","←|     ","←|→"),"")</f>
        <v/>
      </c>
      <c r="AL14" s="173" t="str">
        <f ca="1">IFERROR(OFFSET($BU$2,ABS(AM$16-$BK$4)+$BK$5,0),"")</f>
        <v/>
      </c>
      <c r="AM14" s="172" t="str">
        <f ca="1">IF(ISNUMBER(AM16),IF(AO14="","←|     ","←|→"),"")</f>
        <v/>
      </c>
      <c r="AN14" s="173" t="str">
        <f ca="1">IFERROR(OFFSET($BU$2,ABS(AO$16-$BK$4)+$BK$5,0),"")</f>
        <v/>
      </c>
      <c r="AO14" s="172" t="str">
        <f ca="1">IF(ISNUMBER(AO16),IF(AQ14="","←|     ","←|→"),"")</f>
        <v/>
      </c>
      <c r="AP14" s="173" t="str">
        <f ca="1">IFERROR(OFFSET($BU$2,ABS(AQ$16-$BK$4)+$BK$5,0),"")</f>
        <v/>
      </c>
      <c r="AQ14" s="172" t="str">
        <f ca="1">IF(ISNUMBER(AQ16),IF(AS14="","←|     ","←|→"),"")</f>
        <v/>
      </c>
      <c r="AR14" s="173" t="str">
        <f ca="1">IFERROR(OFFSET($BU$2,ABS(AS$16-$BK$4)+$BK$5,0),"")</f>
        <v/>
      </c>
      <c r="AS14" s="172" t="str">
        <f ca="1">IF(ISNUMBER(AS16),IF(AU14="","←|     ","←|→"),"")</f>
        <v/>
      </c>
      <c r="AT14" s="173" t="str">
        <f ca="1">IFERROR(OFFSET($BU$2,ABS(AU$16-$BK$4)+$BK$5,0),"")</f>
        <v/>
      </c>
      <c r="AU14" s="172" t="str">
        <f ca="1">IF(ISNUMBER(AU16),IF(AW14="","←|     ","←|→"),"")</f>
        <v/>
      </c>
      <c r="AV14" s="173" t="str">
        <f ca="1">IFERROR(OFFSET($BU$2,ABS(AW$16-$BK$4)+$BK$5,0),"")</f>
        <v/>
      </c>
      <c r="AW14" s="172" t="str">
        <f ca="1">IF(ISNUMBER(AW16),IF(AY14="","←|     ","←|→"),"")</f>
        <v/>
      </c>
      <c r="AX14" s="173" t="str">
        <f ca="1">IFERROR(OFFSET($BU$2,ABS(AY$16-$BK$4)+$BK$5,0),"")</f>
        <v/>
      </c>
      <c r="AY14" s="172" t="str">
        <f ca="1">IF(ISNUMBER(AY16),IF(BA14="","←|     ","←|→"),"")</f>
        <v/>
      </c>
      <c r="AZ14" s="173" t="str">
        <f ca="1">IFERROR(OFFSET($BU$2,ABS(BA$16-$BK$4)+$BK$5,0),"")</f>
        <v/>
      </c>
      <c r="BA14" s="172" t="str">
        <f ca="1">IF(ISNUMBER(BA16),IF(BC14="","←|     ","←|→"),"")</f>
        <v/>
      </c>
      <c r="BB14" s="173" t="str">
        <f ca="1">IFERROR(OFFSET($BU$2,ABS(BC$16-$BK$4)+$BK$5,0),"")</f>
        <v/>
      </c>
      <c r="BC14" s="172" t="str">
        <f ca="1">IF(ISNUMBER(BC16),IF(BE14="","←|     ","←|→"),"")</f>
        <v/>
      </c>
      <c r="BD14" s="173" t="str">
        <f ca="1">IFERROR(OFFSET($BU$2,ABS(BE$16-$BK$4)+$BK$5,0),"")</f>
        <v/>
      </c>
      <c r="BE14" s="172" t="str">
        <f ca="1">IF(ISNUMBER(BE16),IF(BG14="","←|     ","←|→"),"")</f>
        <v/>
      </c>
      <c r="BF14" s="173" t="str">
        <f ca="1">IFERROR(OFFSET($BU$2,ABS(BG$16-$BK$4)+$BK$5,0),"")</f>
        <v/>
      </c>
      <c r="BG14" s="172" t="str">
        <f ca="1">IF(ISNUMBER(BG16),IF(BI14="","←|     ","←|→"),"")</f>
        <v/>
      </c>
      <c r="BH14" s="173" t="str">
        <f ca="1">IFERROR(OFFSET($BU$2,ABS(BI$16-$BK$4)+$BK$5,0),"")</f>
        <v/>
      </c>
      <c r="BI14" s="172" t="str">
        <f ca="1">IF(ISNUMBER(BI16),IF(BK14="","←|     ","←|→"),"")</f>
        <v/>
      </c>
      <c r="BJ14" s="173" t="str">
        <f ca="1">IFERROR(OFFSET($BU$2,ABS(BK$16-$BK$4)+$BK$5,0),"")</f>
        <v/>
      </c>
      <c r="BK14" s="338" t="e">
        <f ca="1">CI95</f>
        <v>#REF!</v>
      </c>
      <c r="BL14" s="338" t="e">
        <f ca="1">BL13+(BK14-BK13)</f>
        <v>#REF!</v>
      </c>
      <c r="BM14" s="272" t="e">
        <f ca="1">MATCH($BK$1,OFFSET(DUT!$B$18,BM13,0,200),0)+BM13</f>
        <v>#N/A</v>
      </c>
      <c r="BN14" s="350" t="e">
        <f ca="1">(OFFSET(DUT!$E$17,$BM14,$BN$2)*$BN$1)+(BO14/100000000)</f>
        <v>#N/A</v>
      </c>
      <c r="BO14" s="72" t="e">
        <f ca="1">OFFSET(DUT!$E$17,$BM14,$BO$2)*$BO$1</f>
        <v>#N/A</v>
      </c>
      <c r="BP14" s="72" t="e">
        <f t="shared" ca="1" si="0"/>
        <v>#REF!</v>
      </c>
      <c r="BQ14" s="76" t="e">
        <f t="shared" si="3"/>
        <v>#N/A</v>
      </c>
      <c r="BR14" s="349" t="e">
        <f t="shared" ca="1" si="4"/>
        <v>#REF!</v>
      </c>
      <c r="BS14" s="79" t="e">
        <f t="shared" ca="1" si="1"/>
        <v>#REF!</v>
      </c>
      <c r="BT14" s="351" t="e">
        <f ca="1">OFFSET(DUT!$B$17,BM14,1)</f>
        <v>#N/A</v>
      </c>
      <c r="BU14" s="344" t="e">
        <f t="shared" ca="1" si="6"/>
        <v>#REF!</v>
      </c>
      <c r="BV14" s="284" t="e">
        <f t="shared" ca="1" si="5"/>
        <v>#REF!</v>
      </c>
      <c r="BW14" s="194" t="e">
        <f t="shared" ca="1" si="2"/>
        <v>#N/A</v>
      </c>
      <c r="BX14" s="276" t="e">
        <f ca="1">OFFSET(DUT!$I$17,BM14,0)&amp;""</f>
        <v>#N/A</v>
      </c>
      <c r="BY14" s="292" t="e">
        <f ca="1">IF(AND($BW14,CC14),IF($BX14=" Custom",OFFSET(DUT!$J$17,$BM14,0)&amp;"",VLOOKUP($BX14,Probes!$B$139:$F$148,BY$2,0)&amp;""),"")</f>
        <v>#N/A</v>
      </c>
      <c r="BZ14" s="292" t="e">
        <f ca="1">IF(AND($BW14,CD14),IF($BX14=" Custom",OFFSET(DUT!$K$17,$BM14,0)&amp;"",VLOOKUP($BX14,Probes!$B$139:$F$148,BZ$2,0)&amp;""),"")</f>
        <v>#N/A</v>
      </c>
      <c r="CA14" s="292" t="e">
        <f ca="1">IF(AND($BW14,CE14),IF($BX14=" Custom",OFFSET(DUT!$L$17,$BM14,0)&amp;"",VLOOKUP($BX14,Probes!$B$139:$F$148,CA$2,0)&amp;""),"")</f>
        <v>#N/A</v>
      </c>
      <c r="CB14" s="292" t="e">
        <f ca="1">IF(AND($BW14,CF14),IF($BX14=" Custom",OFFSET(DUT!$M$17,$BM14,0)&amp;"",VLOOKUP($BX14,Probes!$B$139:$F$148,CB$2,0)&amp;""),"")</f>
        <v>#N/A</v>
      </c>
      <c r="CC14" s="80" t="e">
        <f ca="1">(HLOOKUP($BK$1,Probes!$C$36:$F$43,5,0)=1)</f>
        <v>#N/A</v>
      </c>
      <c r="CD14" s="80" t="e">
        <f ca="1">(HLOOKUP($BK$1,Probes!$C$36:$F$43,6,0)=1)</f>
        <v>#N/A</v>
      </c>
      <c r="CE14" s="80" t="e">
        <f ca="1">(HLOOKUP($BK$1,Probes!$C$36:$F$43,7,0)=1)</f>
        <v>#N/A</v>
      </c>
      <c r="CF14" s="80" t="e">
        <f ca="1">(HLOOKUP($BK$1,Probes!$C$36:$F$43,8,0)=1)</f>
        <v>#N/A</v>
      </c>
      <c r="CH14" s="276">
        <f>CH11+1</f>
        <v>4</v>
      </c>
      <c r="CI14" s="72" t="e">
        <f ca="1">OFFSET(BR$2,$CH14,0)+(0.5*$CI$1)</f>
        <v>#REF!</v>
      </c>
      <c r="CJ14" s="72" t="e">
        <f ca="1">OFFSET(BS$2,$CH14,0)+(0.5*$CJ$1)</f>
        <v>#REF!</v>
      </c>
    </row>
    <row r="15" spans="1:95">
      <c r="C15" s="174" t="s">
        <v>184</v>
      </c>
      <c r="D15" s="175"/>
      <c r="E15" s="174" t="s">
        <v>184</v>
      </c>
      <c r="F15" s="175"/>
      <c r="G15" s="174" t="s">
        <v>184</v>
      </c>
      <c r="H15" s="175"/>
      <c r="I15" s="174" t="s">
        <v>184</v>
      </c>
      <c r="J15" s="175"/>
      <c r="K15" s="174" t="s">
        <v>184</v>
      </c>
      <c r="L15" s="175"/>
      <c r="M15" s="174" t="s">
        <v>184</v>
      </c>
      <c r="N15" s="175"/>
      <c r="O15" s="174" t="s">
        <v>184</v>
      </c>
      <c r="P15" s="175"/>
      <c r="Q15" s="174" t="s">
        <v>184</v>
      </c>
      <c r="R15" s="175"/>
      <c r="S15" s="174" t="s">
        <v>184</v>
      </c>
      <c r="T15" s="175"/>
      <c r="U15" s="174" t="s">
        <v>184</v>
      </c>
      <c r="V15" s="175"/>
      <c r="W15" s="174" t="s">
        <v>184</v>
      </c>
      <c r="X15" s="175"/>
      <c r="Y15" s="174" t="s">
        <v>184</v>
      </c>
      <c r="Z15" s="175"/>
      <c r="AA15" s="174" t="s">
        <v>184</v>
      </c>
      <c r="AB15" s="175"/>
      <c r="AC15" s="174" t="s">
        <v>184</v>
      </c>
      <c r="AD15" s="175"/>
      <c r="AE15" s="174" t="s">
        <v>184</v>
      </c>
      <c r="AF15" s="175"/>
      <c r="AG15" s="174" t="s">
        <v>184</v>
      </c>
      <c r="AH15" s="175"/>
      <c r="AI15" s="174" t="s">
        <v>184</v>
      </c>
      <c r="AJ15" s="175"/>
      <c r="AK15" s="174" t="s">
        <v>184</v>
      </c>
      <c r="AL15" s="175"/>
      <c r="AM15" s="174" t="s">
        <v>184</v>
      </c>
      <c r="AN15" s="175"/>
      <c r="AO15" s="174" t="s">
        <v>184</v>
      </c>
      <c r="AP15" s="175"/>
      <c r="AQ15" s="174" t="s">
        <v>184</v>
      </c>
      <c r="AR15" s="175"/>
      <c r="AS15" s="174" t="s">
        <v>184</v>
      </c>
      <c r="AT15" s="175"/>
      <c r="AU15" s="174" t="s">
        <v>184</v>
      </c>
      <c r="AV15" s="175"/>
      <c r="AW15" s="174" t="s">
        <v>184</v>
      </c>
      <c r="AX15" s="175"/>
      <c r="AY15" s="174" t="s">
        <v>184</v>
      </c>
      <c r="AZ15" s="175"/>
      <c r="BA15" s="174" t="s">
        <v>184</v>
      </c>
      <c r="BB15" s="175"/>
      <c r="BC15" s="174" t="s">
        <v>184</v>
      </c>
      <c r="BD15" s="175"/>
      <c r="BE15" s="174" t="s">
        <v>184</v>
      </c>
      <c r="BF15" s="175"/>
      <c r="BG15" s="174" t="s">
        <v>184</v>
      </c>
      <c r="BH15" s="175"/>
      <c r="BI15" s="174" t="s">
        <v>184</v>
      </c>
      <c r="BJ15" s="175"/>
      <c r="BK15" s="77"/>
      <c r="BL15" s="77"/>
      <c r="BM15" s="272" t="e">
        <f ca="1">MATCH($BK$1,OFFSET(DUT!$B$18,BM14,0,200),0)+BM14</f>
        <v>#N/A</v>
      </c>
      <c r="BN15" s="350" t="e">
        <f ca="1">(OFFSET(DUT!$E$17,$BM15,$BN$2)*$BN$1)+(BO15/100000000)</f>
        <v>#N/A</v>
      </c>
      <c r="BO15" s="72" t="e">
        <f ca="1">OFFSET(DUT!$E$17,$BM15,$BO$2)*$BO$1</f>
        <v>#N/A</v>
      </c>
      <c r="BP15" s="72" t="e">
        <f t="shared" ca="1" si="0"/>
        <v>#REF!</v>
      </c>
      <c r="BQ15" s="76" t="e">
        <f t="shared" si="3"/>
        <v>#N/A</v>
      </c>
      <c r="BR15" s="349" t="e">
        <f t="shared" ca="1" si="4"/>
        <v>#REF!</v>
      </c>
      <c r="BS15" s="79" t="e">
        <f t="shared" ca="1" si="1"/>
        <v>#REF!</v>
      </c>
      <c r="BT15" s="351" t="e">
        <f ca="1">OFFSET(DUT!$B$17,BM15,1)</f>
        <v>#N/A</v>
      </c>
      <c r="BU15" s="344" t="e">
        <f t="shared" ca="1" si="6"/>
        <v>#REF!</v>
      </c>
      <c r="BV15" s="284" t="e">
        <f t="shared" ca="1" si="5"/>
        <v>#REF!</v>
      </c>
      <c r="BW15" s="194" t="e">
        <f t="shared" ca="1" si="2"/>
        <v>#N/A</v>
      </c>
      <c r="BX15" s="276" t="e">
        <f ca="1">OFFSET(DUT!$I$17,BM15,0)&amp;""</f>
        <v>#N/A</v>
      </c>
      <c r="BY15" s="292" t="e">
        <f ca="1">IF(AND($BW15,CC15),IF($BX15=" Custom",OFFSET(DUT!$J$17,$BM15,0)&amp;"",VLOOKUP($BX15,Probes!$B$139:$F$148,BY$2,0)&amp;""),"")</f>
        <v>#N/A</v>
      </c>
      <c r="BZ15" s="292" t="e">
        <f ca="1">IF(AND($BW15,CD15),IF($BX15=" Custom",OFFSET(DUT!$K$17,$BM15,0)&amp;"",VLOOKUP($BX15,Probes!$B$139:$F$148,BZ$2,0)&amp;""),"")</f>
        <v>#N/A</v>
      </c>
      <c r="CA15" s="292" t="e">
        <f ca="1">IF(AND($BW15,CE15),IF($BX15=" Custom",OFFSET(DUT!$L$17,$BM15,0)&amp;"",VLOOKUP($BX15,Probes!$B$139:$F$148,CA$2,0)&amp;""),"")</f>
        <v>#N/A</v>
      </c>
      <c r="CB15" s="292" t="e">
        <f ca="1">IF(AND($BW15,CF15),IF($BX15=" Custom",OFFSET(DUT!$M$17,$BM15,0)&amp;"",VLOOKUP($BX15,Probes!$B$139:$F$148,CB$2,0)&amp;""),"")</f>
        <v>#N/A</v>
      </c>
      <c r="CC15" s="80" t="e">
        <f ca="1">(HLOOKUP($BK$1,Probes!$C$36:$F$43,5,0)=1)</f>
        <v>#N/A</v>
      </c>
      <c r="CD15" s="80" t="e">
        <f ca="1">(HLOOKUP($BK$1,Probes!$C$36:$F$43,6,0)=1)</f>
        <v>#N/A</v>
      </c>
      <c r="CE15" s="80" t="e">
        <f ca="1">(HLOOKUP($BK$1,Probes!$C$36:$F$43,7,0)=1)</f>
        <v>#N/A</v>
      </c>
      <c r="CF15" s="80" t="e">
        <f ca="1">(HLOOKUP($BK$1,Probes!$C$36:$F$43,8,0)=1)</f>
        <v>#N/A</v>
      </c>
      <c r="CI15" s="72" t="e">
        <f ca="1">IF($CI$1,$BL$2+$CI$1,CI14-$BT$1)</f>
        <v>#REF!</v>
      </c>
      <c r="CJ15" s="72" t="e">
        <f ca="1">IF($CJ$1,$BL$2+$CJ$1,CJ14-$BT$1)</f>
        <v>#REF!</v>
      </c>
    </row>
    <row r="16" spans="1:95" ht="15.75">
      <c r="B16" s="316" t="s">
        <v>246</v>
      </c>
      <c r="C16" s="170" t="str">
        <f ca="1">IFERROR(IF($BK$5,OFFSET($BQ$2,$BK$4,0),OFFSET($BQ$2,1,0)),"")</f>
        <v/>
      </c>
      <c r="D16" s="269" t="e">
        <f ca="1">OFFSET($BP$2,C16,0)</f>
        <v>#VALUE!</v>
      </c>
      <c r="E16" s="170" t="str">
        <f ca="1">IFERROR(IF(ABS(OFFSET($BQ$2,ABS(C16-$BK$4)+1,0)-$BK$4)&gt;0,ABS(OFFSET($BQ$2,ABS(C16-$BK$4)+1,0)-$BK$4),""),"")</f>
        <v/>
      </c>
      <c r="F16" s="269" t="e">
        <f ca="1">OFFSET($BP$2,E16,0)</f>
        <v>#VALUE!</v>
      </c>
      <c r="G16" s="170" t="str">
        <f ca="1">IFERROR(IF(ABS(OFFSET($BQ$2,ABS(E16-$BK$4)+1,0)-$BK$4)&gt;0,ABS(OFFSET($BQ$2,ABS(E16-$BK$4)+1,0)-$BK$4),""),"")</f>
        <v/>
      </c>
      <c r="H16" s="269" t="e">
        <f ca="1">OFFSET($BP$2,G16,0)</f>
        <v>#VALUE!</v>
      </c>
      <c r="I16" s="170" t="str">
        <f ca="1">IFERROR(IF(ABS(OFFSET($BQ$2,ABS(G16-$BK$4)+1,0)-$BK$4)&gt;0,ABS(OFFSET($BQ$2,ABS(G16-$BK$4)+1,0)-$BK$4),""),"")</f>
        <v/>
      </c>
      <c r="J16" s="269" t="e">
        <f ca="1">OFFSET($BP$2,I16,0)</f>
        <v>#VALUE!</v>
      </c>
      <c r="K16" s="170" t="str">
        <f ca="1">IFERROR(IF(ABS(OFFSET($BQ$2,ABS(I16-$BK$4)+1,0)-$BK$4)&gt;0,ABS(OFFSET($BQ$2,ABS(I16-$BK$4)+1,0)-$BK$4),""),"")</f>
        <v/>
      </c>
      <c r="L16" s="269" t="e">
        <f ca="1">OFFSET($BP$2,K16,0)</f>
        <v>#VALUE!</v>
      </c>
      <c r="M16" s="170" t="str">
        <f ca="1">IFERROR(IF(ABS(OFFSET($BQ$2,ABS(K16-$BK$4)+1,0)-$BK$4)&gt;0,ABS(OFFSET($BQ$2,ABS(K16-$BK$4)+1,0)-$BK$4),""),"")</f>
        <v/>
      </c>
      <c r="N16" s="269" t="e">
        <f ca="1">OFFSET($BP$2,M16,0)</f>
        <v>#VALUE!</v>
      </c>
      <c r="O16" s="170" t="str">
        <f ca="1">IFERROR(IF(ABS(OFFSET($BQ$2,ABS(M16-$BK$4)+1,0)-$BK$4)&gt;0,ABS(OFFSET($BQ$2,ABS(M16-$BK$4)+1,0)-$BK$4),""),"")</f>
        <v/>
      </c>
      <c r="P16" s="269" t="e">
        <f ca="1">OFFSET($BP$2,O16,0)</f>
        <v>#VALUE!</v>
      </c>
      <c r="Q16" s="170" t="str">
        <f ca="1">IFERROR(IF(ABS(OFFSET($BQ$2,ABS(O16-$BK$4)+1,0)-$BK$4)&gt;0,ABS(OFFSET($BQ$2,ABS(O16-$BK$4)+1,0)-$BK$4),""),"")</f>
        <v/>
      </c>
      <c r="R16" s="269" t="e">
        <f ca="1">OFFSET($BP$2,Q16,0)</f>
        <v>#VALUE!</v>
      </c>
      <c r="S16" s="170" t="str">
        <f ca="1">IFERROR(IF(ABS(OFFSET($BQ$2,ABS(Q16-$BK$4)+1,0)-$BK$4)&gt;0,ABS(OFFSET($BQ$2,ABS(Q16-$BK$4)+1,0)-$BK$4),""),"")</f>
        <v/>
      </c>
      <c r="T16" s="269" t="e">
        <f ca="1">OFFSET($BP$2,S16,0)</f>
        <v>#VALUE!</v>
      </c>
      <c r="U16" s="170" t="str">
        <f ca="1">IFERROR(IF(ABS(OFFSET($BQ$2,ABS(S16-$BK$4)+1,0)-$BK$4)&gt;0,ABS(OFFSET($BQ$2,ABS(S16-$BK$4)+1,0)-$BK$4),""),"")</f>
        <v/>
      </c>
      <c r="V16" s="269" t="e">
        <f ca="1">OFFSET($BP$2,U16,0)</f>
        <v>#VALUE!</v>
      </c>
      <c r="W16" s="170" t="str">
        <f ca="1">IFERROR(IF(ABS(OFFSET($BQ$2,ABS(U16-$BK$4)+1,0)-$BK$4)&gt;0,ABS(OFFSET($BQ$2,ABS(U16-$BK$4)+1,0)-$BK$4),""),"")</f>
        <v/>
      </c>
      <c r="X16" s="269" t="e">
        <f ca="1">OFFSET($BP$2,W16,0)</f>
        <v>#VALUE!</v>
      </c>
      <c r="Y16" s="170" t="str">
        <f ca="1">IFERROR(IF(ABS(OFFSET($BQ$2,ABS(W16-$BK$4)+1,0)-$BK$4)&gt;0,ABS(OFFSET($BQ$2,ABS(W16-$BK$4)+1,0)-$BK$4),""),"")</f>
        <v/>
      </c>
      <c r="Z16" s="269" t="e">
        <f ca="1">OFFSET($BP$2,Y16,0)</f>
        <v>#VALUE!</v>
      </c>
      <c r="AA16" s="170" t="str">
        <f ca="1">IFERROR(IF(ABS(OFFSET($BQ$2,ABS(Y16-$BK$4)+1,0)-$BK$4)&gt;0,ABS(OFFSET($BQ$2,ABS(Y16-$BK$4)+1,0)-$BK$4),""),"")</f>
        <v/>
      </c>
      <c r="AB16" s="269" t="e">
        <f ca="1">OFFSET($BP$2,AA16,0)</f>
        <v>#VALUE!</v>
      </c>
      <c r="AC16" s="170" t="str">
        <f ca="1">IFERROR(IF(ABS(OFFSET($BQ$2,ABS(AA16-$BK$4)+1,0)-$BK$4)&gt;0,ABS(OFFSET($BQ$2,ABS(AA16-$BK$4)+1,0)-$BK$4),""),"")</f>
        <v/>
      </c>
      <c r="AD16" s="269" t="e">
        <f ca="1">OFFSET($BP$2,AC16,0)</f>
        <v>#VALUE!</v>
      </c>
      <c r="AE16" s="170" t="str">
        <f ca="1">IFERROR(IF(ABS(OFFSET($BQ$2,ABS(AC16-$BK$4)+1,0)-$BK$4)&gt;0,ABS(OFFSET($BQ$2,ABS(AC16-$BK$4)+1,0)-$BK$4),""),"")</f>
        <v/>
      </c>
      <c r="AF16" s="269" t="e">
        <f ca="1">OFFSET($BP$2,AE16,0)</f>
        <v>#VALUE!</v>
      </c>
      <c r="AG16" s="170" t="str">
        <f ca="1">IFERROR(IF(ABS(OFFSET($BQ$2,ABS(AE16-$BK$4)+1,0)-$BK$4)&gt;0,ABS(OFFSET($BQ$2,ABS(AE16-$BK$4)+1,0)-$BK$4),""),"")</f>
        <v/>
      </c>
      <c r="AH16" s="269" t="e">
        <f ca="1">OFFSET($BP$2,AG16,0)</f>
        <v>#VALUE!</v>
      </c>
      <c r="AI16" s="170" t="str">
        <f ca="1">IFERROR(IF(ABS(OFFSET($BQ$2,ABS(AG16-$BK$4)+1,0)-$BK$4)&gt;0,ABS(OFFSET($BQ$2,ABS(AG16-$BK$4)+1,0)-$BK$4),""),"")</f>
        <v/>
      </c>
      <c r="AJ16" s="269" t="e">
        <f ca="1">OFFSET($BP$2,AI16,0)</f>
        <v>#VALUE!</v>
      </c>
      <c r="AK16" s="170" t="str">
        <f ca="1">IFERROR(IF(ABS(OFFSET($BQ$2,ABS(AI16-$BK$4)+1,0)-$BK$4)&gt;0,ABS(OFFSET($BQ$2,ABS(AI16-$BK$4)+1,0)-$BK$4),""),"")</f>
        <v/>
      </c>
      <c r="AL16" s="269" t="e">
        <f ca="1">OFFSET($BP$2,AK16,0)</f>
        <v>#VALUE!</v>
      </c>
      <c r="AM16" s="170" t="str">
        <f ca="1">IFERROR(IF(ABS(OFFSET($BQ$2,ABS(AK16-$BK$4)+1,0)-$BK$4)&gt;0,ABS(OFFSET($BQ$2,ABS(AK16-$BK$4)+1,0)-$BK$4),""),"")</f>
        <v/>
      </c>
      <c r="AN16" s="269" t="e">
        <f ca="1">OFFSET($BP$2,AM16,0)</f>
        <v>#VALUE!</v>
      </c>
      <c r="AO16" s="170" t="str">
        <f ca="1">IFERROR(IF(ABS(OFFSET($BQ$2,ABS(AM16-$BK$4)+1,0)-$BK$4)&gt;0,ABS(OFFSET($BQ$2,ABS(AM16-$BK$4)+1,0)-$BK$4),""),"")</f>
        <v/>
      </c>
      <c r="AP16" s="269" t="e">
        <f ca="1">OFFSET($BP$2,AO16,0)</f>
        <v>#VALUE!</v>
      </c>
      <c r="AQ16" s="170" t="str">
        <f ca="1">IFERROR(IF(ABS(OFFSET($BQ$2,ABS(AO16-$BK$4)+1,0)-$BK$4)&gt;0,ABS(OFFSET($BQ$2,ABS(AO16-$BK$4)+1,0)-$BK$4),""),"")</f>
        <v/>
      </c>
      <c r="AR16" s="269" t="e">
        <f ca="1">OFFSET($BP$2,AQ16,0)</f>
        <v>#VALUE!</v>
      </c>
      <c r="AS16" s="170" t="str">
        <f ca="1">IFERROR(IF(ABS(OFFSET($BQ$2,ABS(AQ16-$BK$4)+1,0)-$BK$4)&gt;0,ABS(OFFSET($BQ$2,ABS(AQ16-$BK$4)+1,0)-$BK$4),""),"")</f>
        <v/>
      </c>
      <c r="AT16" s="269" t="e">
        <f ca="1">OFFSET($BP$2,AS16,0)</f>
        <v>#VALUE!</v>
      </c>
      <c r="AU16" s="170" t="str">
        <f ca="1">IFERROR(IF(ABS(OFFSET($BQ$2,ABS(AS16-$BK$4)+1,0)-$BK$4)&gt;0,ABS(OFFSET($BQ$2,ABS(AS16-$BK$4)+1,0)-$BK$4),""),"")</f>
        <v/>
      </c>
      <c r="AV16" s="269" t="e">
        <f ca="1">OFFSET($BP$2,AU16,0)</f>
        <v>#VALUE!</v>
      </c>
      <c r="AW16" s="170" t="str">
        <f ca="1">IFERROR(IF(ABS(OFFSET($BQ$2,ABS(AU16-$BK$4)+1,0)-$BK$4)&gt;0,ABS(OFFSET($BQ$2,ABS(AU16-$BK$4)+1,0)-$BK$4),""),"")</f>
        <v/>
      </c>
      <c r="AX16" s="269" t="e">
        <f ca="1">OFFSET($BP$2,AW16,0)</f>
        <v>#VALUE!</v>
      </c>
      <c r="AY16" s="170" t="str">
        <f ca="1">IFERROR(IF(ABS(OFFSET($BQ$2,ABS(AW16-$BK$4)+1,0)-$BK$4)&gt;0,ABS(OFFSET($BQ$2,ABS(AW16-$BK$4)+1,0)-$BK$4),""),"")</f>
        <v/>
      </c>
      <c r="AZ16" s="269" t="e">
        <f ca="1">OFFSET($BP$2,AY16,0)</f>
        <v>#VALUE!</v>
      </c>
      <c r="BA16" s="170" t="str">
        <f ca="1">IFERROR(IF(ABS(OFFSET($BQ$2,ABS(AY16-$BK$4)+1,0)-$BK$4)&gt;0,ABS(OFFSET($BQ$2,ABS(AY16-$BK$4)+1,0)-$BK$4),""),"")</f>
        <v/>
      </c>
      <c r="BB16" s="269" t="e">
        <f ca="1">OFFSET($BP$2,BA16,0)</f>
        <v>#VALUE!</v>
      </c>
      <c r="BC16" s="170" t="str">
        <f ca="1">IFERROR(IF(ABS(OFFSET($BQ$2,ABS(BA16-$BK$4)+1,0)-$BK$4)&gt;0,ABS(OFFSET($BQ$2,ABS(BA16-$BK$4)+1,0)-$BK$4),""),"")</f>
        <v/>
      </c>
      <c r="BD16" s="269" t="e">
        <f ca="1">OFFSET($BP$2,BC16,0)</f>
        <v>#VALUE!</v>
      </c>
      <c r="BE16" s="170" t="str">
        <f ca="1">IFERROR(IF(ABS(OFFSET($BQ$2,ABS(BC16-$BK$4)+1,0)-$BK$4)&gt;0,ABS(OFFSET($BQ$2,ABS(BC16-$BK$4)+1,0)-$BK$4),""),"")</f>
        <v/>
      </c>
      <c r="BF16" s="269" t="e">
        <f ca="1">OFFSET($BP$2,BE16,0)</f>
        <v>#VALUE!</v>
      </c>
      <c r="BG16" s="170" t="str">
        <f ca="1">IFERROR(IF(ABS(OFFSET($BQ$2,ABS(BE16-$BK$4)+1,0)-$BK$4)&gt;0,ABS(OFFSET($BQ$2,ABS(BE16-$BK$4)+1,0)-$BK$4),""),"")</f>
        <v/>
      </c>
      <c r="BH16" s="269" t="e">
        <f ca="1">OFFSET($BP$2,BG16,0)</f>
        <v>#VALUE!</v>
      </c>
      <c r="BI16" s="170" t="str">
        <f ca="1">IFERROR(IF(ABS(OFFSET($BQ$2,ABS(BG16-$BK$4)+1,0)-$BK$4)&gt;0,ABS(OFFSET($BQ$2,ABS(BG16-$BK$4)+1,0)-$BK$4),""),"")</f>
        <v/>
      </c>
      <c r="BJ16" s="269" t="e">
        <f ca="1">OFFSET($BP$2,BI16,0)</f>
        <v>#VALUE!</v>
      </c>
      <c r="BM16" s="272" t="e">
        <f ca="1">MATCH($BK$1,OFFSET(DUT!$B$18,BM15,0,200),0)+BM15</f>
        <v>#N/A</v>
      </c>
      <c r="BN16" s="350" t="e">
        <f ca="1">(OFFSET(DUT!$E$17,$BM16,$BN$2)*$BN$1)+(BO16/100000000)</f>
        <v>#N/A</v>
      </c>
      <c r="BO16" s="72" t="e">
        <f ca="1">OFFSET(DUT!$E$17,$BM16,$BO$2)*$BO$1</f>
        <v>#N/A</v>
      </c>
      <c r="BP16" s="72" t="e">
        <f t="shared" ca="1" si="0"/>
        <v>#REF!</v>
      </c>
      <c r="BQ16" s="76" t="e">
        <f t="shared" si="3"/>
        <v>#N/A</v>
      </c>
      <c r="BR16" s="349" t="e">
        <f t="shared" ca="1" si="4"/>
        <v>#REF!</v>
      </c>
      <c r="BS16" s="79" t="e">
        <f t="shared" ca="1" si="1"/>
        <v>#REF!</v>
      </c>
      <c r="BT16" s="351" t="e">
        <f ca="1">OFFSET(DUT!$B$17,BM16,1)</f>
        <v>#N/A</v>
      </c>
      <c r="BU16" s="344" t="e">
        <f t="shared" ca="1" si="6"/>
        <v>#REF!</v>
      </c>
      <c r="BV16" s="284" t="e">
        <f t="shared" ca="1" si="5"/>
        <v>#REF!</v>
      </c>
      <c r="BW16" s="194" t="e">
        <f t="shared" ca="1" si="2"/>
        <v>#N/A</v>
      </c>
      <c r="BX16" s="276" t="e">
        <f ca="1">OFFSET(DUT!$I$17,BM16,0)&amp;""</f>
        <v>#N/A</v>
      </c>
      <c r="BY16" s="292" t="e">
        <f ca="1">IF(AND($BW16,CC16),IF($BX16=" Custom",OFFSET(DUT!$J$17,$BM16,0)&amp;"",VLOOKUP($BX16,Probes!$B$139:$F$148,BY$2,0)&amp;""),"")</f>
        <v>#N/A</v>
      </c>
      <c r="BZ16" s="292" t="e">
        <f ca="1">IF(AND($BW16,CD16),IF($BX16=" Custom",OFFSET(DUT!$K$17,$BM16,0)&amp;"",VLOOKUP($BX16,Probes!$B$139:$F$148,BZ$2,0)&amp;""),"")</f>
        <v>#N/A</v>
      </c>
      <c r="CA16" s="292" t="e">
        <f ca="1">IF(AND($BW16,CE16),IF($BX16=" Custom",OFFSET(DUT!$L$17,$BM16,0)&amp;"",VLOOKUP($BX16,Probes!$B$139:$F$148,CA$2,0)&amp;""),"")</f>
        <v>#N/A</v>
      </c>
      <c r="CB16" s="292" t="e">
        <f ca="1">IF(AND($BW16,CF16),IF($BX16=" Custom",OFFSET(DUT!$M$17,$BM16,0)&amp;"",VLOOKUP($BX16,Probes!$B$139:$F$148,CB$2,0)&amp;""),"")</f>
        <v>#N/A</v>
      </c>
      <c r="CC16" s="80" t="e">
        <f ca="1">(HLOOKUP($BK$1,Probes!$C$36:$F$43,5,0)=1)</f>
        <v>#N/A</v>
      </c>
      <c r="CD16" s="80" t="e">
        <f ca="1">(HLOOKUP($BK$1,Probes!$C$36:$F$43,6,0)=1)</f>
        <v>#N/A</v>
      </c>
      <c r="CE16" s="80" t="e">
        <f ca="1">(HLOOKUP($BK$1,Probes!$C$36:$F$43,7,0)=1)</f>
        <v>#N/A</v>
      </c>
      <c r="CF16" s="80" t="e">
        <f ca="1">(HLOOKUP($BK$1,Probes!$C$36:$F$43,8,0)=1)</f>
        <v>#N/A</v>
      </c>
      <c r="CI16" s="72" t="e">
        <f ca="1">IF($CI$1,$BL$2+$CI$1,CI17+$BT$1)</f>
        <v>#REF!</v>
      </c>
      <c r="CJ16" s="72" t="e">
        <f ca="1">IF($CJ$1,$BL$2+$CJ$1,CJ17+$BT$1)</f>
        <v>#REF!</v>
      </c>
    </row>
    <row r="17" spans="1:89" ht="12.75" customHeight="1">
      <c r="B17" s="200" t="s">
        <v>229</v>
      </c>
      <c r="C17" s="169" t="s">
        <v>183</v>
      </c>
      <c r="D17" s="201" t="str">
        <f ca="1">IF(AND(ISNUMBER(C16),ISNUMBER(E16)=FALSE),"----","")</f>
        <v/>
      </c>
      <c r="E17" s="169" t="s">
        <v>183</v>
      </c>
      <c r="F17" s="201" t="str">
        <f ca="1">IF(AND(ISNUMBER(E16),ISNUMBER(G16)=FALSE),"----","")</f>
        <v/>
      </c>
      <c r="G17" s="169" t="s">
        <v>183</v>
      </c>
      <c r="H17" s="201" t="str">
        <f ca="1">IF(AND(ISNUMBER(G16),ISNUMBER(I16)=FALSE),"----","")</f>
        <v/>
      </c>
      <c r="I17" s="169" t="s">
        <v>183</v>
      </c>
      <c r="J17" s="201" t="str">
        <f ca="1">IF(AND(ISNUMBER(I16),ISNUMBER(K16)=FALSE),"----","")</f>
        <v/>
      </c>
      <c r="K17" s="169" t="s">
        <v>183</v>
      </c>
      <c r="L17" s="201" t="str">
        <f ca="1">IF(AND(ISNUMBER(K16),ISNUMBER(M16)=FALSE),"----","")</f>
        <v/>
      </c>
      <c r="M17" s="169" t="s">
        <v>183</v>
      </c>
      <c r="N17" s="201" t="str">
        <f ca="1">IF(AND(ISNUMBER(M16),ISNUMBER(O16)=FALSE),"----","")</f>
        <v/>
      </c>
      <c r="O17" s="169" t="s">
        <v>183</v>
      </c>
      <c r="P17" s="201" t="str">
        <f ca="1">IF(AND(ISNUMBER(O16),ISNUMBER(Q16)=FALSE),"----","")</f>
        <v/>
      </c>
      <c r="Q17" s="169" t="s">
        <v>183</v>
      </c>
      <c r="R17" s="201" t="str">
        <f ca="1">IF(AND(ISNUMBER(Q16),ISNUMBER(S16)=FALSE),"----","")</f>
        <v/>
      </c>
      <c r="S17" s="169" t="s">
        <v>183</v>
      </c>
      <c r="T17" s="201" t="str">
        <f ca="1">IF(AND(ISNUMBER(S16),ISNUMBER(U16)=FALSE),"----","")</f>
        <v/>
      </c>
      <c r="U17" s="169" t="s">
        <v>183</v>
      </c>
      <c r="V17" s="201" t="str">
        <f ca="1">IF(AND(ISNUMBER(U16),ISNUMBER(W16)=FALSE),"----","")</f>
        <v/>
      </c>
      <c r="W17" s="169" t="s">
        <v>183</v>
      </c>
      <c r="X17" s="201" t="str">
        <f ca="1">IF(AND(ISNUMBER(W16),ISNUMBER(Y16)=FALSE),"----","")</f>
        <v/>
      </c>
      <c r="Y17" s="169" t="s">
        <v>183</v>
      </c>
      <c r="Z17" s="201" t="str">
        <f ca="1">IF(AND(ISNUMBER(Y16),ISNUMBER(AA16)=FALSE),"----","")</f>
        <v/>
      </c>
      <c r="AA17" s="169" t="s">
        <v>183</v>
      </c>
      <c r="AB17" s="201" t="str">
        <f ca="1">IF(AND(ISNUMBER(AA16),ISNUMBER(AC16)=FALSE),"----","")</f>
        <v/>
      </c>
      <c r="AC17" s="169" t="s">
        <v>183</v>
      </c>
      <c r="AD17" s="201" t="str">
        <f ca="1">IF(AND(ISNUMBER(AC16),ISNUMBER(AE16)=FALSE),"----","")</f>
        <v/>
      </c>
      <c r="AE17" s="169" t="s">
        <v>183</v>
      </c>
      <c r="AF17" s="201" t="str">
        <f ca="1">IF(AND(ISNUMBER(AE16),ISNUMBER(AG16)=FALSE),"----","")</f>
        <v/>
      </c>
      <c r="AG17" s="169" t="s">
        <v>183</v>
      </c>
      <c r="AH17" s="201" t="str">
        <f ca="1">IF(AND(ISNUMBER(AG16),ISNUMBER(AI16)=FALSE),"----","")</f>
        <v/>
      </c>
      <c r="AI17" s="169" t="s">
        <v>183</v>
      </c>
      <c r="AJ17" s="201" t="str">
        <f ca="1">IF(AND(ISNUMBER(AI16),ISNUMBER(AK16)=FALSE),"----","")</f>
        <v/>
      </c>
      <c r="AK17" s="169" t="s">
        <v>183</v>
      </c>
      <c r="AL17" s="201" t="str">
        <f ca="1">IF(AND(ISNUMBER(AK16),ISNUMBER(AM16)=FALSE),"----","")</f>
        <v/>
      </c>
      <c r="AM17" s="169" t="s">
        <v>183</v>
      </c>
      <c r="AN17" s="201" t="str">
        <f ca="1">IF(AND(ISNUMBER(AM16),ISNUMBER(AO16)=FALSE),"----","")</f>
        <v/>
      </c>
      <c r="AO17" s="169" t="s">
        <v>183</v>
      </c>
      <c r="AP17" s="201" t="str">
        <f ca="1">IF(AND(ISNUMBER(AO16),ISNUMBER(AQ16)=FALSE),"----","")</f>
        <v/>
      </c>
      <c r="AQ17" s="169" t="s">
        <v>183</v>
      </c>
      <c r="AR17" s="201" t="str">
        <f ca="1">IF(AND(ISNUMBER(AQ16),ISNUMBER(AS16)=FALSE),"----","")</f>
        <v/>
      </c>
      <c r="AS17" s="169" t="s">
        <v>183</v>
      </c>
      <c r="AT17" s="201" t="str">
        <f ca="1">IF(AND(ISNUMBER(AS16),ISNUMBER(AU16)=FALSE),"----","")</f>
        <v/>
      </c>
      <c r="AU17" s="169" t="s">
        <v>183</v>
      </c>
      <c r="AV17" s="201" t="str">
        <f ca="1">IF(AND(ISNUMBER(AU16),ISNUMBER(AW16)=FALSE),"----","")</f>
        <v/>
      </c>
      <c r="AW17" s="169" t="s">
        <v>183</v>
      </c>
      <c r="AX17" s="201" t="str">
        <f ca="1">IF(AND(ISNUMBER(AW16),ISNUMBER(AY16)=FALSE),"----","")</f>
        <v/>
      </c>
      <c r="AY17" s="169" t="s">
        <v>183</v>
      </c>
      <c r="AZ17" s="201" t="str">
        <f ca="1">IF(AND(ISNUMBER(AY16),ISNUMBER(BA16)=FALSE),"----","")</f>
        <v/>
      </c>
      <c r="BA17" s="169" t="s">
        <v>183</v>
      </c>
      <c r="BB17" s="201" t="str">
        <f ca="1">IF(AND(ISNUMBER(BA16),ISNUMBER(BC16)=FALSE),"----","")</f>
        <v/>
      </c>
      <c r="BC17" s="169" t="s">
        <v>183</v>
      </c>
      <c r="BD17" s="201" t="str">
        <f ca="1">IF(AND(ISNUMBER(BC16),ISNUMBER(BE16)=FALSE),"----","")</f>
        <v/>
      </c>
      <c r="BE17" s="169" t="s">
        <v>183</v>
      </c>
      <c r="BF17" s="201" t="str">
        <f ca="1">IF(AND(ISNUMBER(BE16),ISNUMBER(BG16)=FALSE),"----","")</f>
        <v/>
      </c>
      <c r="BG17" s="169" t="s">
        <v>183</v>
      </c>
      <c r="BH17" s="201" t="str">
        <f ca="1">IF(AND(ISNUMBER(BG16),ISNUMBER(BI16)=FALSE),"----","")</f>
        <v/>
      </c>
      <c r="BI17" s="169" t="s">
        <v>183</v>
      </c>
      <c r="BJ17" s="201" t="str">
        <f ca="1">IF(AND(ISNUMBER(BI16),ISNUMBER(BK16)=FALSE),"----","")</f>
        <v/>
      </c>
      <c r="BL17" s="288"/>
      <c r="BM17" s="272" t="e">
        <f ca="1">MATCH($BK$1,OFFSET(DUT!$B$18,BM16,0,200),0)+BM16</f>
        <v>#N/A</v>
      </c>
      <c r="BN17" s="350" t="e">
        <f ca="1">(OFFSET(DUT!$E$17,$BM17,$BN$2)*$BN$1)+(BO17/100000000)</f>
        <v>#N/A</v>
      </c>
      <c r="BO17" s="72" t="e">
        <f ca="1">OFFSET(DUT!$E$17,$BM17,$BO$2)*$BO$1</f>
        <v>#N/A</v>
      </c>
      <c r="BP17" s="72" t="e">
        <f t="shared" ca="1" si="0"/>
        <v>#REF!</v>
      </c>
      <c r="BQ17" s="76" t="e">
        <f t="shared" si="3"/>
        <v>#N/A</v>
      </c>
      <c r="BR17" s="349" t="e">
        <f t="shared" ca="1" si="4"/>
        <v>#REF!</v>
      </c>
      <c r="BS17" s="79" t="e">
        <f t="shared" ca="1" si="1"/>
        <v>#REF!</v>
      </c>
      <c r="BT17" s="351" t="e">
        <f ca="1">OFFSET(DUT!$B$17,BM17,1)</f>
        <v>#N/A</v>
      </c>
      <c r="BU17" s="344" t="e">
        <f t="shared" ca="1" si="6"/>
        <v>#REF!</v>
      </c>
      <c r="BV17" s="284" t="e">
        <f t="shared" ca="1" si="5"/>
        <v>#REF!</v>
      </c>
      <c r="BW17" s="194" t="e">
        <f t="shared" ca="1" si="2"/>
        <v>#N/A</v>
      </c>
      <c r="BX17" s="276" t="e">
        <f ca="1">OFFSET(DUT!$I$17,BM17,0)&amp;""</f>
        <v>#N/A</v>
      </c>
      <c r="BY17" s="292" t="e">
        <f ca="1">IF(AND($BW17,CC17),IF($BX17=" Custom",OFFSET(DUT!$J$17,$BM17,0)&amp;"",VLOOKUP($BX17,Probes!$B$139:$F$148,BY$2,0)&amp;""),"")</f>
        <v>#N/A</v>
      </c>
      <c r="BZ17" s="292" t="e">
        <f ca="1">IF(AND($BW17,CD17),IF($BX17=" Custom",OFFSET(DUT!$K$17,$BM17,0)&amp;"",VLOOKUP($BX17,Probes!$B$139:$F$148,BZ$2,0)&amp;""),"")</f>
        <v>#N/A</v>
      </c>
      <c r="CA17" s="292" t="e">
        <f ca="1">IF(AND($BW17,CE17),IF($BX17=" Custom",OFFSET(DUT!$L$17,$BM17,0)&amp;"",VLOOKUP($BX17,Probes!$B$139:$F$148,CA$2,0)&amp;""),"")</f>
        <v>#N/A</v>
      </c>
      <c r="CB17" s="292" t="e">
        <f ca="1">IF(AND($BW17,CF17),IF($BX17=" Custom",OFFSET(DUT!$M$17,$BM17,0)&amp;"",VLOOKUP($BX17,Probes!$B$139:$F$148,CB$2,0)&amp;""),"")</f>
        <v>#N/A</v>
      </c>
      <c r="CC17" s="80" t="e">
        <f ca="1">(HLOOKUP($BK$1,Probes!$C$36:$F$43,5,0)=1)</f>
        <v>#N/A</v>
      </c>
      <c r="CD17" s="80" t="e">
        <f ca="1">(HLOOKUP($BK$1,Probes!$C$36:$F$43,6,0)=1)</f>
        <v>#N/A</v>
      </c>
      <c r="CE17" s="80" t="e">
        <f ca="1">(HLOOKUP($BK$1,Probes!$C$36:$F$43,7,0)=1)</f>
        <v>#N/A</v>
      </c>
      <c r="CF17" s="80" t="e">
        <f ca="1">(HLOOKUP($BK$1,Probes!$C$36:$F$43,8,0)=1)</f>
        <v>#N/A</v>
      </c>
      <c r="CH17" s="276">
        <f>CH14+1</f>
        <v>5</v>
      </c>
      <c r="CI17" s="72" t="e">
        <f ca="1">OFFSET(BR$2,$CH17,0)+(0.5*$CI$1)</f>
        <v>#REF!</v>
      </c>
      <c r="CJ17" s="72" t="e">
        <f ca="1">OFFSET(BS$2,$CH17,0)+(0.5*$CJ$1)</f>
        <v>#REF!</v>
      </c>
    </row>
    <row r="18" spans="1:89" ht="12.75" customHeight="1">
      <c r="B18" s="195"/>
      <c r="C18" s="426" t="str">
        <f ca="1">IF(LEN(D19)&gt;0,Connection,"  |")</f>
        <v xml:space="preserve">  |</v>
      </c>
      <c r="D18" s="427"/>
      <c r="E18" s="426" t="str">
        <f ca="1">IF(LEN(F19)&gt;0,Connection,"  |")</f>
        <v xml:space="preserve">  |</v>
      </c>
      <c r="F18" s="427"/>
      <c r="G18" s="426" t="str">
        <f ca="1">IF(LEN(H19)&gt;0,Connection,"  |")</f>
        <v xml:space="preserve">  |</v>
      </c>
      <c r="H18" s="427"/>
      <c r="I18" s="426" t="str">
        <f ca="1">IF(LEN(J19)&gt;0,Connection,"  |")</f>
        <v xml:space="preserve">  |</v>
      </c>
      <c r="J18" s="427"/>
      <c r="K18" s="426" t="str">
        <f ca="1">IF(LEN(L19)&gt;0,Connection,"  |")</f>
        <v xml:space="preserve">  |</v>
      </c>
      <c r="L18" s="427"/>
      <c r="M18" s="426" t="str">
        <f ca="1">IF(LEN(N19)&gt;0,Connection,"  |")</f>
        <v xml:space="preserve">  |</v>
      </c>
      <c r="N18" s="427"/>
      <c r="O18" s="426" t="str">
        <f ca="1">IF(LEN(P19)&gt;0,Connection,"  |")</f>
        <v xml:space="preserve">  |</v>
      </c>
      <c r="P18" s="427"/>
      <c r="Q18" s="426" t="str">
        <f ca="1">IF(LEN(R19)&gt;0,Connection,"  |")</f>
        <v xml:space="preserve">  |</v>
      </c>
      <c r="R18" s="427"/>
      <c r="S18" s="426" t="str">
        <f ca="1">IF(LEN(T19)&gt;0,Connection,"  |")</f>
        <v xml:space="preserve">  |</v>
      </c>
      <c r="T18" s="427"/>
      <c r="U18" s="426" t="str">
        <f ca="1">IF(LEN(V19)&gt;0,Connection,"  |")</f>
        <v xml:space="preserve">  |</v>
      </c>
      <c r="V18" s="427"/>
      <c r="W18" s="426" t="str">
        <f ca="1">IF(LEN(X19)&gt;0,Connection,"  |")</f>
        <v xml:space="preserve">  |</v>
      </c>
      <c r="X18" s="427"/>
      <c r="Y18" s="426" t="str">
        <f ca="1">IF(LEN(Z19)&gt;0,Connection,"  |")</f>
        <v xml:space="preserve">  |</v>
      </c>
      <c r="Z18" s="427"/>
      <c r="AA18" s="426" t="str">
        <f ca="1">IF(LEN(AB19)&gt;0,Connection,"  |")</f>
        <v xml:space="preserve">  |</v>
      </c>
      <c r="AB18" s="427"/>
      <c r="AC18" s="426" t="str">
        <f ca="1">IF(LEN(AD19)&gt;0,Connection,"  |")</f>
        <v xml:space="preserve">  |</v>
      </c>
      <c r="AD18" s="427"/>
      <c r="AE18" s="426" t="str">
        <f ca="1">IF(LEN(AF19)&gt;0,Connection,"  |")</f>
        <v xml:space="preserve">  |</v>
      </c>
      <c r="AF18" s="426"/>
      <c r="AG18" s="426" t="str">
        <f ca="1">IF(LEN(AH19)&gt;0,Connection,"  |")</f>
        <v xml:space="preserve">  |</v>
      </c>
      <c r="AH18" s="427"/>
      <c r="AI18" s="426" t="str">
        <f ca="1">IF(LEN(AJ19)&gt;0,Connection,"  |")</f>
        <v xml:space="preserve">  |</v>
      </c>
      <c r="AJ18" s="427"/>
      <c r="AK18" s="426" t="str">
        <f ca="1">IF(LEN(AL19)&gt;0,Connection,"  |")</f>
        <v xml:space="preserve">  |</v>
      </c>
      <c r="AL18" s="427"/>
      <c r="AM18" s="426" t="str">
        <f ca="1">IF(LEN(AN19)&gt;0,Connection,"  |")</f>
        <v xml:space="preserve">  |</v>
      </c>
      <c r="AN18" s="427"/>
      <c r="AO18" s="426" t="str">
        <f ca="1">IF(LEN(AP19)&gt;0,Connection,"  |")</f>
        <v xml:space="preserve">  |</v>
      </c>
      <c r="AP18" s="427"/>
      <c r="AQ18" s="426" t="str">
        <f ca="1">IF(LEN(AR19)&gt;0,Connection,"  |")</f>
        <v xml:space="preserve">  |</v>
      </c>
      <c r="AR18" s="427"/>
      <c r="AS18" s="426" t="str">
        <f ca="1">IF(LEN(AT19)&gt;0,Connection,"  |")</f>
        <v xml:space="preserve">  |</v>
      </c>
      <c r="AT18" s="427"/>
      <c r="AU18" s="426" t="str">
        <f ca="1">IF(LEN(AV19)&gt;0,Connection,"  |")</f>
        <v xml:space="preserve">  |</v>
      </c>
      <c r="AV18" s="427"/>
      <c r="AW18" s="426" t="str">
        <f ca="1">IF(LEN(AX19)&gt;0,Connection,"  |")</f>
        <v xml:space="preserve">  |</v>
      </c>
      <c r="AX18" s="427"/>
      <c r="AY18" s="426" t="str">
        <f ca="1">IF(LEN(AZ19)&gt;0,Connection,"  |")</f>
        <v xml:space="preserve">  |</v>
      </c>
      <c r="AZ18" s="427"/>
      <c r="BA18" s="426" t="str">
        <f ca="1">IF(LEN(BB19)&gt;0,Connection,"  |")</f>
        <v xml:space="preserve">  |</v>
      </c>
      <c r="BB18" s="427"/>
      <c r="BC18" s="426" t="str">
        <f ca="1">IF(LEN(BD19)&gt;0,Connection,"  |")</f>
        <v xml:space="preserve">  |</v>
      </c>
      <c r="BD18" s="427"/>
      <c r="BE18" s="426" t="str">
        <f ca="1">IF(LEN(BF19)&gt;0,Connection,"  |")</f>
        <v xml:space="preserve">  |</v>
      </c>
      <c r="BF18" s="427"/>
      <c r="BG18" s="426" t="str">
        <f ca="1">IF(LEN(BH19)&gt;0,Connection,"  |")</f>
        <v xml:space="preserve">  |</v>
      </c>
      <c r="BH18" s="427"/>
      <c r="BI18" s="426" t="str">
        <f ca="1">IF(LEN(BJ19)&gt;0,Connection,"  |")</f>
        <v xml:space="preserve">  |</v>
      </c>
      <c r="BJ18" s="427"/>
      <c r="BM18" s="272" t="e">
        <f ca="1">MATCH($BK$1,OFFSET(DUT!$B$18,BM17,0,200),0)+BM17</f>
        <v>#N/A</v>
      </c>
      <c r="BN18" s="350" t="e">
        <f ca="1">(OFFSET(DUT!$E$17,$BM18,$BN$2)*$BN$1)+(BO18/100000000)</f>
        <v>#N/A</v>
      </c>
      <c r="BO18" s="72" t="e">
        <f ca="1">OFFSET(DUT!$E$17,$BM18,$BO$2)*$BO$1</f>
        <v>#N/A</v>
      </c>
      <c r="BP18" s="72" t="e">
        <f t="shared" ca="1" si="0"/>
        <v>#REF!</v>
      </c>
      <c r="BQ18" s="76" t="e">
        <f t="shared" si="3"/>
        <v>#N/A</v>
      </c>
      <c r="BR18" s="349" t="e">
        <f t="shared" ca="1" si="4"/>
        <v>#REF!</v>
      </c>
      <c r="BS18" s="79" t="e">
        <f t="shared" ca="1" si="1"/>
        <v>#REF!</v>
      </c>
      <c r="BT18" s="351" t="e">
        <f ca="1">OFFSET(DUT!$B$17,BM18,1)</f>
        <v>#N/A</v>
      </c>
      <c r="BU18" s="344" t="e">
        <f t="shared" ca="1" si="6"/>
        <v>#REF!</v>
      </c>
      <c r="BV18" s="284" t="e">
        <f t="shared" ca="1" si="5"/>
        <v>#REF!</v>
      </c>
      <c r="BW18" s="194" t="e">
        <f t="shared" ca="1" si="2"/>
        <v>#N/A</v>
      </c>
      <c r="BX18" s="276" t="e">
        <f ca="1">OFFSET(DUT!$I$17,BM18,0)&amp;""</f>
        <v>#N/A</v>
      </c>
      <c r="BY18" s="292" t="e">
        <f ca="1">IF(AND($BW18,CC18),IF($BX18=" Custom",OFFSET(DUT!$J$17,$BM18,0)&amp;"",VLOOKUP($BX18,Probes!$B$139:$F$148,BY$2,0)&amp;""),"")</f>
        <v>#N/A</v>
      </c>
      <c r="BZ18" s="292" t="e">
        <f ca="1">IF(AND($BW18,CD18),IF($BX18=" Custom",OFFSET(DUT!$K$17,$BM18,0)&amp;"",VLOOKUP($BX18,Probes!$B$139:$F$148,BZ$2,0)&amp;""),"")</f>
        <v>#N/A</v>
      </c>
      <c r="CA18" s="292" t="e">
        <f ca="1">IF(AND($BW18,CE18),IF($BX18=" Custom",OFFSET(DUT!$L$17,$BM18,0)&amp;"",VLOOKUP($BX18,Probes!$B$139:$F$148,CA$2,0)&amp;""),"")</f>
        <v>#N/A</v>
      </c>
      <c r="CB18" s="292" t="e">
        <f ca="1">IF(AND($BW18,CF18),IF($BX18=" Custom",OFFSET(DUT!$M$17,$BM18,0)&amp;"",VLOOKUP($BX18,Probes!$B$139:$F$148,CB$2,0)&amp;""),"")</f>
        <v>#N/A</v>
      </c>
      <c r="CC18" s="80" t="e">
        <f ca="1">(HLOOKUP($BK$1,Probes!$C$36:$F$43,5,0)=1)</f>
        <v>#N/A</v>
      </c>
      <c r="CD18" s="80" t="e">
        <f ca="1">(HLOOKUP($BK$1,Probes!$C$36:$F$43,6,0)=1)</f>
        <v>#N/A</v>
      </c>
      <c r="CE18" s="80" t="e">
        <f ca="1">(HLOOKUP($BK$1,Probes!$C$36:$F$43,7,0)=1)</f>
        <v>#N/A</v>
      </c>
      <c r="CF18" s="80" t="e">
        <f ca="1">(HLOOKUP($BK$1,Probes!$C$36:$F$43,8,0)=1)</f>
        <v>#N/A</v>
      </c>
      <c r="CI18" s="72" t="e">
        <f ca="1">IF($CI$1,$BL$2+$CI$1,CI17-$BT$1)</f>
        <v>#REF!</v>
      </c>
      <c r="CJ18" s="72" t="e">
        <f ca="1">IF($CJ$1,$BL$2+$CJ$1,CJ17-$BT$1)</f>
        <v>#REF!</v>
      </c>
    </row>
    <row r="19" spans="1:89" ht="12.75" customHeight="1">
      <c r="C19" s="169" t="s">
        <v>183</v>
      </c>
      <c r="D19" s="423" t="str">
        <f ca="1">IF(ISTEXT(OFFSET($BY$2,D16,0)),OFFSET($BY$2,D16,0),"")</f>
        <v/>
      </c>
      <c r="E19" s="169" t="s">
        <v>183</v>
      </c>
      <c r="F19" s="423" t="str">
        <f ca="1">IF(ISTEXT(OFFSET($BY$2,F16,0)),OFFSET($BY$2,F16,0),"")</f>
        <v/>
      </c>
      <c r="G19" s="169" t="s">
        <v>183</v>
      </c>
      <c r="H19" s="423" t="str">
        <f ca="1">IF(ISTEXT(OFFSET($BY$2,H16,0)),OFFSET($BY$2,H16,0),"")</f>
        <v/>
      </c>
      <c r="I19" s="169" t="s">
        <v>183</v>
      </c>
      <c r="J19" s="423" t="str">
        <f ca="1">IF(ISTEXT(OFFSET($BY$2,J16,0)),OFFSET($BY$2,J16,0),"")</f>
        <v/>
      </c>
      <c r="K19" s="169" t="s">
        <v>183</v>
      </c>
      <c r="L19" s="423" t="str">
        <f ca="1">IF(ISTEXT(OFFSET($BY$2,L16,0)),OFFSET($BY$2,L16,0),"")</f>
        <v/>
      </c>
      <c r="M19" s="169" t="s">
        <v>183</v>
      </c>
      <c r="N19" s="423" t="str">
        <f ca="1">IF(ISTEXT(OFFSET($BY$2,N16,0)),OFFSET($BY$2,N16,0),"")</f>
        <v/>
      </c>
      <c r="O19" s="169" t="s">
        <v>183</v>
      </c>
      <c r="P19" s="423" t="str">
        <f ca="1">IF(ISTEXT(OFFSET($BY$2,P16,0)),OFFSET($BY$2,P16,0),"")</f>
        <v/>
      </c>
      <c r="Q19" s="169" t="s">
        <v>183</v>
      </c>
      <c r="R19" s="423" t="str">
        <f ca="1">IF(ISTEXT(OFFSET($BY$2,R16,0)),OFFSET($BY$2,R16,0),"")</f>
        <v/>
      </c>
      <c r="S19" s="169" t="s">
        <v>183</v>
      </c>
      <c r="T19" s="423" t="str">
        <f ca="1">IF(ISTEXT(OFFSET($BY$2,T16,0)),OFFSET($BY$2,T16,0),"")</f>
        <v/>
      </c>
      <c r="U19" s="169" t="s">
        <v>183</v>
      </c>
      <c r="V19" s="423" t="str">
        <f ca="1">IF(ISTEXT(OFFSET($BY$2,V16,0)),OFFSET($BY$2,V16,0),"")</f>
        <v/>
      </c>
      <c r="W19" s="169" t="s">
        <v>183</v>
      </c>
      <c r="X19" s="423" t="str">
        <f ca="1">IF(ISTEXT(OFFSET($BY$2,X16,0)),OFFSET($BY$2,X16,0),"")</f>
        <v/>
      </c>
      <c r="Y19" s="169" t="s">
        <v>183</v>
      </c>
      <c r="Z19" s="423" t="str">
        <f ca="1">IF(ISTEXT(OFFSET($BY$2,Z16,0)),OFFSET($BY$2,Z16,0),"")</f>
        <v/>
      </c>
      <c r="AA19" s="169" t="s">
        <v>183</v>
      </c>
      <c r="AB19" s="423" t="str">
        <f ca="1">IF(ISTEXT(OFFSET($BY$2,AB16,0)),OFFSET($BY$2,AB16,0),"")</f>
        <v/>
      </c>
      <c r="AC19" s="169" t="s">
        <v>183</v>
      </c>
      <c r="AD19" s="428" t="str">
        <f ca="1">IF(ISTEXT(OFFSET($BY$2,AD16,0)),OFFSET($BY$2,AD16,0),"")</f>
        <v/>
      </c>
      <c r="AE19" s="169" t="s">
        <v>183</v>
      </c>
      <c r="AF19" s="423" t="str">
        <f ca="1">IF(ISTEXT(OFFSET($BY$2,AF16,0)),OFFSET($BY$2,AF16,0),"")</f>
        <v/>
      </c>
      <c r="AG19" s="169" t="s">
        <v>183</v>
      </c>
      <c r="AH19" s="423" t="str">
        <f ca="1">IF(ISTEXT(OFFSET($BY$2,AH16,0)),OFFSET($BY$2,AH16,0),"")</f>
        <v/>
      </c>
      <c r="AI19" s="169" t="s">
        <v>183</v>
      </c>
      <c r="AJ19" s="423" t="str">
        <f ca="1">IF(ISTEXT(OFFSET($BY$2,AJ16,0)),OFFSET($BY$2,AJ16,0),"")</f>
        <v/>
      </c>
      <c r="AK19" s="169" t="s">
        <v>183</v>
      </c>
      <c r="AL19" s="423" t="str">
        <f ca="1">IF(ISTEXT(OFFSET($BY$2,AL16,0)),OFFSET($BY$2,AL16,0),"")</f>
        <v/>
      </c>
      <c r="AM19" s="169" t="s">
        <v>183</v>
      </c>
      <c r="AN19" s="423" t="str">
        <f ca="1">IF(ISTEXT(OFFSET($BY$2,AN16,0)),OFFSET($BY$2,AN16,0),"")</f>
        <v/>
      </c>
      <c r="AO19" s="169" t="s">
        <v>183</v>
      </c>
      <c r="AP19" s="423" t="str">
        <f ca="1">IF(ISTEXT(OFFSET($BY$2,AP16,0)),OFFSET($BY$2,AP16,0),"")</f>
        <v/>
      </c>
      <c r="AQ19" s="169" t="s">
        <v>183</v>
      </c>
      <c r="AR19" s="423" t="str">
        <f ca="1">IF(ISTEXT(OFFSET($BY$2,AR16,0)),OFFSET($BY$2,AR16,0),"")</f>
        <v/>
      </c>
      <c r="AS19" s="169" t="s">
        <v>183</v>
      </c>
      <c r="AT19" s="423" t="str">
        <f ca="1">IF(ISTEXT(OFFSET($BY$2,AT16,0)),OFFSET($BY$2,AT16,0),"")</f>
        <v/>
      </c>
      <c r="AU19" s="169" t="s">
        <v>183</v>
      </c>
      <c r="AV19" s="423" t="str">
        <f ca="1">IF(ISTEXT(OFFSET($BY$2,AV16,0)),OFFSET($BY$2,AV16,0),"")</f>
        <v/>
      </c>
      <c r="AW19" s="169" t="s">
        <v>183</v>
      </c>
      <c r="AX19" s="423" t="str">
        <f ca="1">IF(ISTEXT(OFFSET($BY$2,AX16,0)),OFFSET($BY$2,AX16,0),"")</f>
        <v/>
      </c>
      <c r="AY19" s="169" t="s">
        <v>183</v>
      </c>
      <c r="AZ19" s="423" t="str">
        <f ca="1">IF(ISTEXT(OFFSET($BY$2,AZ16,0)),OFFSET($BY$2,AZ16,0),"")</f>
        <v/>
      </c>
      <c r="BA19" s="169" t="s">
        <v>183</v>
      </c>
      <c r="BB19" s="423" t="str">
        <f ca="1">IF(ISTEXT(OFFSET($BY$2,BB16,0)),OFFSET($BY$2,BB16,0),"")</f>
        <v/>
      </c>
      <c r="BC19" s="169" t="s">
        <v>183</v>
      </c>
      <c r="BD19" s="423" t="str">
        <f ca="1">IF(ISTEXT(OFFSET($BY$2,BD16,0)),OFFSET($BY$2,BD16,0),"")</f>
        <v/>
      </c>
      <c r="BE19" s="169" t="s">
        <v>183</v>
      </c>
      <c r="BF19" s="423" t="str">
        <f ca="1">IF(ISTEXT(OFFSET($BY$2,BF16,0)),OFFSET($BY$2,BF16,0),"")</f>
        <v/>
      </c>
      <c r="BG19" s="169" t="s">
        <v>183</v>
      </c>
      <c r="BH19" s="423" t="str">
        <f ca="1">IF(ISTEXT(OFFSET($BY$2,BH16,0)),OFFSET($BY$2,BH16,0),"")</f>
        <v/>
      </c>
      <c r="BI19" s="169" t="s">
        <v>183</v>
      </c>
      <c r="BJ19" s="423" t="str">
        <f ca="1">IF(ISTEXT(OFFSET($BY$2,BJ16,0)),OFFSET($BY$2,BJ16,0),"")</f>
        <v/>
      </c>
      <c r="BM19" s="272" t="e">
        <f ca="1">MATCH($BK$1,OFFSET(DUT!$B$18,BM18,0,200),0)+BM18</f>
        <v>#N/A</v>
      </c>
      <c r="BN19" s="350" t="e">
        <f ca="1">(OFFSET(DUT!$E$17,$BM19,$BN$2)*$BN$1)+(BO19/100000000)</f>
        <v>#N/A</v>
      </c>
      <c r="BO19" s="72" t="e">
        <f ca="1">OFFSET(DUT!$E$17,$BM19,$BO$2)*$BO$1</f>
        <v>#N/A</v>
      </c>
      <c r="BP19" s="72" t="e">
        <f t="shared" ca="1" si="0"/>
        <v>#REF!</v>
      </c>
      <c r="BQ19" s="76" t="e">
        <f t="shared" si="3"/>
        <v>#N/A</v>
      </c>
      <c r="BR19" s="349" t="e">
        <f t="shared" ca="1" si="4"/>
        <v>#REF!</v>
      </c>
      <c r="BS19" s="79" t="e">
        <f t="shared" ca="1" si="1"/>
        <v>#REF!</v>
      </c>
      <c r="BT19" s="351" t="e">
        <f ca="1">OFFSET(DUT!$B$17,BM19,1)</f>
        <v>#N/A</v>
      </c>
      <c r="BU19" s="344" t="e">
        <f t="shared" ca="1" si="6"/>
        <v>#REF!</v>
      </c>
      <c r="BV19" s="284" t="e">
        <f t="shared" ca="1" si="5"/>
        <v>#REF!</v>
      </c>
      <c r="BW19" s="194" t="e">
        <f t="shared" ca="1" si="2"/>
        <v>#N/A</v>
      </c>
      <c r="BX19" s="276" t="e">
        <f ca="1">OFFSET(DUT!$I$17,BM19,0)&amp;""</f>
        <v>#N/A</v>
      </c>
      <c r="BY19" s="292" t="e">
        <f ca="1">IF(AND($BW19,CC19),IF($BX19=" Custom",OFFSET(DUT!$J$17,$BM19,0)&amp;"",VLOOKUP($BX19,Probes!$B$139:$F$148,BY$2,0)&amp;""),"")</f>
        <v>#N/A</v>
      </c>
      <c r="BZ19" s="292" t="e">
        <f ca="1">IF(AND($BW19,CD19),IF($BX19=" Custom",OFFSET(DUT!$K$17,$BM19,0)&amp;"",VLOOKUP($BX19,Probes!$B$139:$F$148,BZ$2,0)&amp;""),"")</f>
        <v>#N/A</v>
      </c>
      <c r="CA19" s="292" t="e">
        <f ca="1">IF(AND($BW19,CE19),IF($BX19=" Custom",OFFSET(DUT!$L$17,$BM19,0)&amp;"",VLOOKUP($BX19,Probes!$B$139:$F$148,CA$2,0)&amp;""),"")</f>
        <v>#N/A</v>
      </c>
      <c r="CB19" s="292" t="e">
        <f ca="1">IF(AND($BW19,CF19),IF($BX19=" Custom",OFFSET(DUT!$M$17,$BM19,0)&amp;"",VLOOKUP($BX19,Probes!$B$139:$F$148,CB$2,0)&amp;""),"")</f>
        <v>#N/A</v>
      </c>
      <c r="CC19" s="80" t="e">
        <f ca="1">(HLOOKUP($BK$1,Probes!$C$36:$F$43,5,0)=1)</f>
        <v>#N/A</v>
      </c>
      <c r="CD19" s="80" t="e">
        <f ca="1">(HLOOKUP($BK$1,Probes!$C$36:$F$43,6,0)=1)</f>
        <v>#N/A</v>
      </c>
      <c r="CE19" s="80" t="e">
        <f ca="1">(HLOOKUP($BK$1,Probes!$C$36:$F$43,7,0)=1)</f>
        <v>#N/A</v>
      </c>
      <c r="CF19" s="80" t="e">
        <f ca="1">(HLOOKUP($BK$1,Probes!$C$36:$F$43,8,0)=1)</f>
        <v>#N/A</v>
      </c>
      <c r="CI19" s="72" t="e">
        <f ca="1">IF($CI$1,$BL$2+$CI$1,CI20+$BT$1)</f>
        <v>#REF!</v>
      </c>
      <c r="CJ19" s="72" t="e">
        <f ca="1">IF($CJ$1,$BL$2+$CJ$1,CJ20+$BT$1)</f>
        <v>#REF!</v>
      </c>
    </row>
    <row r="20" spans="1:89">
      <c r="A20" s="5" t="s">
        <v>247</v>
      </c>
      <c r="B20" s="176"/>
      <c r="C20" s="169" t="s">
        <v>183</v>
      </c>
      <c r="D20" s="424"/>
      <c r="E20" s="169" t="s">
        <v>183</v>
      </c>
      <c r="F20" s="424"/>
      <c r="G20" s="169" t="s">
        <v>183</v>
      </c>
      <c r="H20" s="424"/>
      <c r="I20" s="169" t="s">
        <v>183</v>
      </c>
      <c r="J20" s="424"/>
      <c r="K20" s="169" t="s">
        <v>183</v>
      </c>
      <c r="L20" s="424"/>
      <c r="M20" s="169" t="s">
        <v>183</v>
      </c>
      <c r="N20" s="424"/>
      <c r="O20" s="169" t="s">
        <v>183</v>
      </c>
      <c r="P20" s="424"/>
      <c r="Q20" s="169" t="s">
        <v>183</v>
      </c>
      <c r="R20" s="424"/>
      <c r="S20" s="169" t="s">
        <v>183</v>
      </c>
      <c r="T20" s="424"/>
      <c r="U20" s="169" t="s">
        <v>183</v>
      </c>
      <c r="V20" s="424"/>
      <c r="W20" s="169" t="s">
        <v>183</v>
      </c>
      <c r="X20" s="424"/>
      <c r="Y20" s="169" t="s">
        <v>183</v>
      </c>
      <c r="Z20" s="424"/>
      <c r="AA20" s="169" t="s">
        <v>183</v>
      </c>
      <c r="AB20" s="424"/>
      <c r="AC20" s="169" t="s">
        <v>183</v>
      </c>
      <c r="AD20" s="429"/>
      <c r="AE20" s="169" t="s">
        <v>183</v>
      </c>
      <c r="AF20" s="424"/>
      <c r="AG20" s="169" t="s">
        <v>183</v>
      </c>
      <c r="AH20" s="424"/>
      <c r="AI20" s="169" t="s">
        <v>183</v>
      </c>
      <c r="AJ20" s="424"/>
      <c r="AK20" s="169" t="s">
        <v>183</v>
      </c>
      <c r="AL20" s="424"/>
      <c r="AM20" s="169" t="s">
        <v>183</v>
      </c>
      <c r="AN20" s="424"/>
      <c r="AO20" s="169" t="s">
        <v>183</v>
      </c>
      <c r="AP20" s="424"/>
      <c r="AQ20" s="169" t="s">
        <v>183</v>
      </c>
      <c r="AR20" s="424"/>
      <c r="AS20" s="169" t="s">
        <v>183</v>
      </c>
      <c r="AT20" s="424"/>
      <c r="AU20" s="169" t="s">
        <v>183</v>
      </c>
      <c r="AV20" s="424"/>
      <c r="AW20" s="169" t="s">
        <v>183</v>
      </c>
      <c r="AX20" s="424"/>
      <c r="AY20" s="169" t="s">
        <v>183</v>
      </c>
      <c r="AZ20" s="424"/>
      <c r="BA20" s="169" t="s">
        <v>183</v>
      </c>
      <c r="BB20" s="424"/>
      <c r="BC20" s="169" t="s">
        <v>183</v>
      </c>
      <c r="BD20" s="424"/>
      <c r="BE20" s="169" t="s">
        <v>183</v>
      </c>
      <c r="BF20" s="424"/>
      <c r="BG20" s="169" t="s">
        <v>183</v>
      </c>
      <c r="BH20" s="424"/>
      <c r="BI20" s="169" t="s">
        <v>183</v>
      </c>
      <c r="BJ20" s="424"/>
      <c r="BM20" s="272" t="e">
        <f ca="1">MATCH($BK$1,OFFSET(DUT!$B$18,BM19,0,200),0)+BM19</f>
        <v>#N/A</v>
      </c>
      <c r="BN20" s="350" t="e">
        <f ca="1">(OFFSET(DUT!$E$17,$BM20,$BN$2)*$BN$1)+(BO20/100000000)</f>
        <v>#N/A</v>
      </c>
      <c r="BO20" s="72" t="e">
        <f ca="1">OFFSET(DUT!$E$17,$BM20,$BO$2)*$BO$1</f>
        <v>#N/A</v>
      </c>
      <c r="BP20" s="72" t="e">
        <f t="shared" ca="1" si="0"/>
        <v>#REF!</v>
      </c>
      <c r="BQ20" s="76" t="e">
        <f t="shared" si="3"/>
        <v>#N/A</v>
      </c>
      <c r="BR20" s="349" t="e">
        <f t="shared" ca="1" si="4"/>
        <v>#REF!</v>
      </c>
      <c r="BS20" s="79" t="e">
        <f t="shared" ca="1" si="1"/>
        <v>#REF!</v>
      </c>
      <c r="BT20" s="351" t="e">
        <f ca="1">OFFSET(DUT!$B$17,BM20,1)</f>
        <v>#N/A</v>
      </c>
      <c r="BU20" s="344" t="e">
        <f t="shared" ca="1" si="6"/>
        <v>#REF!</v>
      </c>
      <c r="BV20" s="284" t="e">
        <f t="shared" ca="1" si="5"/>
        <v>#REF!</v>
      </c>
      <c r="BW20" s="194" t="e">
        <f t="shared" ca="1" si="2"/>
        <v>#N/A</v>
      </c>
      <c r="BX20" s="276" t="e">
        <f ca="1">OFFSET(DUT!$I$17,BM20,0)&amp;""</f>
        <v>#N/A</v>
      </c>
      <c r="BY20" s="292" t="e">
        <f ca="1">IF(AND($BW20,CC20),IF($BX20=" Custom",OFFSET(DUT!$J$17,$BM20,0)&amp;"",VLOOKUP($BX20,Probes!$B$139:$F$148,BY$2,0)&amp;""),"")</f>
        <v>#N/A</v>
      </c>
      <c r="BZ20" s="292" t="e">
        <f ca="1">IF(AND($BW20,CD20),IF($BX20=" Custom",OFFSET(DUT!$K$17,$BM20,0)&amp;"",VLOOKUP($BX20,Probes!$B$139:$F$148,BZ$2,0)&amp;""),"")</f>
        <v>#N/A</v>
      </c>
      <c r="CA20" s="292" t="e">
        <f ca="1">IF(AND($BW20,CE20),IF($BX20=" Custom",OFFSET(DUT!$L$17,$BM20,0)&amp;"",VLOOKUP($BX20,Probes!$B$139:$F$148,CA$2,0)&amp;""),"")</f>
        <v>#N/A</v>
      </c>
      <c r="CB20" s="292" t="e">
        <f ca="1">IF(AND($BW20,CF20),IF($BX20=" Custom",OFFSET(DUT!$M$17,$BM20,0)&amp;"",VLOOKUP($BX20,Probes!$B$139:$F$148,CB$2,0)&amp;""),"")</f>
        <v>#N/A</v>
      </c>
      <c r="CC20" s="80" t="e">
        <f ca="1">(HLOOKUP($BK$1,Probes!$C$36:$F$43,5,0)=1)</f>
        <v>#N/A</v>
      </c>
      <c r="CD20" s="80" t="e">
        <f ca="1">(HLOOKUP($BK$1,Probes!$C$36:$F$43,6,0)=1)</f>
        <v>#N/A</v>
      </c>
      <c r="CE20" s="80" t="e">
        <f ca="1">(HLOOKUP($BK$1,Probes!$C$36:$F$43,7,0)=1)</f>
        <v>#N/A</v>
      </c>
      <c r="CF20" s="80" t="e">
        <f ca="1">(HLOOKUP($BK$1,Probes!$C$36:$F$43,8,0)=1)</f>
        <v>#N/A</v>
      </c>
      <c r="CH20" s="276">
        <f>CH17+1</f>
        <v>6</v>
      </c>
      <c r="CI20" s="72" t="e">
        <f ca="1">OFFSET(BR$2,$CH20,0)+(0.5*$CI$1)</f>
        <v>#REF!</v>
      </c>
      <c r="CJ20" s="72" t="e">
        <f ca="1">OFFSET(BS$2,$CH20,0)+(0.5*$CJ$1)</f>
        <v>#REF!</v>
      </c>
    </row>
    <row r="21" spans="1:89" ht="12.75" customHeight="1">
      <c r="A21" s="5"/>
      <c r="B21" s="176"/>
      <c r="C21" s="169" t="s">
        <v>183</v>
      </c>
      <c r="D21" s="425"/>
      <c r="E21" s="169" t="s">
        <v>183</v>
      </c>
      <c r="F21" s="425"/>
      <c r="G21" s="169" t="s">
        <v>183</v>
      </c>
      <c r="H21" s="425"/>
      <c r="I21" s="169" t="s">
        <v>183</v>
      </c>
      <c r="J21" s="425"/>
      <c r="K21" s="169" t="s">
        <v>183</v>
      </c>
      <c r="L21" s="425"/>
      <c r="M21" s="169" t="s">
        <v>183</v>
      </c>
      <c r="N21" s="425"/>
      <c r="O21" s="169" t="s">
        <v>183</v>
      </c>
      <c r="P21" s="425"/>
      <c r="Q21" s="169" t="s">
        <v>183</v>
      </c>
      <c r="R21" s="425"/>
      <c r="S21" s="169" t="s">
        <v>183</v>
      </c>
      <c r="T21" s="425"/>
      <c r="U21" s="169" t="s">
        <v>183</v>
      </c>
      <c r="V21" s="425"/>
      <c r="W21" s="169" t="s">
        <v>183</v>
      </c>
      <c r="X21" s="425"/>
      <c r="Y21" s="169" t="s">
        <v>183</v>
      </c>
      <c r="Z21" s="425"/>
      <c r="AA21" s="169" t="s">
        <v>183</v>
      </c>
      <c r="AB21" s="425"/>
      <c r="AC21" s="169" t="s">
        <v>183</v>
      </c>
      <c r="AD21" s="430"/>
      <c r="AE21" s="169" t="s">
        <v>183</v>
      </c>
      <c r="AF21" s="425"/>
      <c r="AG21" s="169" t="s">
        <v>183</v>
      </c>
      <c r="AH21" s="425"/>
      <c r="AI21" s="169" t="s">
        <v>183</v>
      </c>
      <c r="AJ21" s="425"/>
      <c r="AK21" s="169" t="s">
        <v>183</v>
      </c>
      <c r="AL21" s="425"/>
      <c r="AM21" s="169" t="s">
        <v>183</v>
      </c>
      <c r="AN21" s="425"/>
      <c r="AO21" s="169" t="s">
        <v>183</v>
      </c>
      <c r="AP21" s="425"/>
      <c r="AQ21" s="169" t="s">
        <v>183</v>
      </c>
      <c r="AR21" s="425"/>
      <c r="AS21" s="169" t="s">
        <v>183</v>
      </c>
      <c r="AT21" s="425"/>
      <c r="AU21" s="169" t="s">
        <v>183</v>
      </c>
      <c r="AV21" s="425"/>
      <c r="AW21" s="169" t="s">
        <v>183</v>
      </c>
      <c r="AX21" s="425"/>
      <c r="AY21" s="169" t="s">
        <v>183</v>
      </c>
      <c r="AZ21" s="425"/>
      <c r="BA21" s="169" t="s">
        <v>183</v>
      </c>
      <c r="BB21" s="425"/>
      <c r="BC21" s="169" t="s">
        <v>183</v>
      </c>
      <c r="BD21" s="425"/>
      <c r="BE21" s="169" t="s">
        <v>183</v>
      </c>
      <c r="BF21" s="425"/>
      <c r="BG21" s="169" t="s">
        <v>183</v>
      </c>
      <c r="BH21" s="425"/>
      <c r="BI21" s="169" t="s">
        <v>183</v>
      </c>
      <c r="BJ21" s="425"/>
      <c r="BM21" s="272" t="e">
        <f ca="1">MATCH($BK$1,OFFSET(DUT!$B$18,BM20,0,200),0)+BM20</f>
        <v>#N/A</v>
      </c>
      <c r="BN21" s="350" t="e">
        <f ca="1">(OFFSET(DUT!$E$17,$BM21,$BN$2)*$BN$1)+(BO21/100000000)</f>
        <v>#N/A</v>
      </c>
      <c r="BO21" s="72" t="e">
        <f ca="1">OFFSET(DUT!$E$17,$BM21,$BO$2)*$BO$1</f>
        <v>#N/A</v>
      </c>
      <c r="BP21" s="72" t="e">
        <f t="shared" ca="1" si="0"/>
        <v>#REF!</v>
      </c>
      <c r="BQ21" s="76" t="e">
        <f t="shared" si="3"/>
        <v>#N/A</v>
      </c>
      <c r="BR21" s="349" t="e">
        <f t="shared" ca="1" si="4"/>
        <v>#REF!</v>
      </c>
      <c r="BS21" s="79" t="e">
        <f t="shared" ca="1" si="1"/>
        <v>#REF!</v>
      </c>
      <c r="BT21" s="351" t="e">
        <f ca="1">OFFSET(DUT!$B$17,BM21,1)</f>
        <v>#N/A</v>
      </c>
      <c r="BU21" s="344" t="e">
        <f t="shared" ca="1" si="6"/>
        <v>#REF!</v>
      </c>
      <c r="BV21" s="284" t="e">
        <f t="shared" ca="1" si="5"/>
        <v>#REF!</v>
      </c>
      <c r="BW21" s="194" t="e">
        <f t="shared" ca="1" si="2"/>
        <v>#N/A</v>
      </c>
      <c r="BX21" s="276" t="e">
        <f ca="1">OFFSET(DUT!$I$17,BM21,0)&amp;""</f>
        <v>#N/A</v>
      </c>
      <c r="BY21" s="292" t="e">
        <f ca="1">IF(AND($BW21,CC21),IF($BX21=" Custom",OFFSET(DUT!$J$17,$BM21,0)&amp;"",VLOOKUP($BX21,Probes!$B$139:$F$148,BY$2,0)&amp;""),"")</f>
        <v>#N/A</v>
      </c>
      <c r="BZ21" s="292" t="e">
        <f ca="1">IF(AND($BW21,CD21),IF($BX21=" Custom",OFFSET(DUT!$K$17,$BM21,0)&amp;"",VLOOKUP($BX21,Probes!$B$139:$F$148,BZ$2,0)&amp;""),"")</f>
        <v>#N/A</v>
      </c>
      <c r="CA21" s="292" t="e">
        <f ca="1">IF(AND($BW21,CE21),IF($BX21=" Custom",OFFSET(DUT!$L$17,$BM21,0)&amp;"",VLOOKUP($BX21,Probes!$B$139:$F$148,CA$2,0)&amp;""),"")</f>
        <v>#N/A</v>
      </c>
      <c r="CB21" s="292" t="e">
        <f ca="1">IF(AND($BW21,CF21),IF($BX21=" Custom",OFFSET(DUT!$M$17,$BM21,0)&amp;"",VLOOKUP($BX21,Probes!$B$139:$F$148,CB$2,0)&amp;""),"")</f>
        <v>#N/A</v>
      </c>
      <c r="CC21" s="80" t="e">
        <f ca="1">(HLOOKUP($BK$1,Probes!$C$36:$F$43,5,0)=1)</f>
        <v>#N/A</v>
      </c>
      <c r="CD21" s="80" t="e">
        <f ca="1">(HLOOKUP($BK$1,Probes!$C$36:$F$43,6,0)=1)</f>
        <v>#N/A</v>
      </c>
      <c r="CE21" s="80" t="e">
        <f ca="1">(HLOOKUP($BK$1,Probes!$C$36:$F$43,7,0)=1)</f>
        <v>#N/A</v>
      </c>
      <c r="CF21" s="80" t="e">
        <f ca="1">(HLOOKUP($BK$1,Probes!$C$36:$F$43,8,0)=1)</f>
        <v>#N/A</v>
      </c>
      <c r="CI21" s="72" t="e">
        <f ca="1">IF($CI$1,$BL$2+$CI$1,CI20-$BT$1)</f>
        <v>#REF!</v>
      </c>
      <c r="CJ21" s="72" t="e">
        <f ca="1">IF($CJ$1,$BL$2+$CJ$1,CJ20-$BT$1)</f>
        <v>#REF!</v>
      </c>
    </row>
    <row r="22" spans="1:89" ht="12.75" customHeight="1">
      <c r="A22" s="5"/>
      <c r="B22" s="176"/>
      <c r="C22" s="169" t="s">
        <v>183</v>
      </c>
      <c r="D22" s="196" t="str">
        <f ca="1">IF(LEN(D19)&gt;0,Gnd,"")</f>
        <v/>
      </c>
      <c r="E22" s="169" t="s">
        <v>183</v>
      </c>
      <c r="F22" s="196" t="str">
        <f ca="1">IF(LEN(F19)&gt;0,Gnd,"")</f>
        <v/>
      </c>
      <c r="G22" s="169" t="s">
        <v>183</v>
      </c>
      <c r="H22" s="196" t="str">
        <f ca="1">IF(LEN(H19)&gt;0,Gnd,"")</f>
        <v/>
      </c>
      <c r="I22" s="169" t="s">
        <v>183</v>
      </c>
      <c r="J22" s="196" t="str">
        <f ca="1">IF(LEN(J19)&gt;0,Gnd,"")</f>
        <v/>
      </c>
      <c r="K22" s="169" t="s">
        <v>183</v>
      </c>
      <c r="L22" s="196" t="str">
        <f ca="1">IF(LEN(L19)&gt;0,Gnd,"")</f>
        <v/>
      </c>
      <c r="M22" s="169" t="s">
        <v>183</v>
      </c>
      <c r="N22" s="196" t="str">
        <f ca="1">IF(LEN(N19)&gt;0,Gnd,"")</f>
        <v/>
      </c>
      <c r="O22" s="169" t="s">
        <v>183</v>
      </c>
      <c r="P22" s="196" t="str">
        <f ca="1">IF(LEN(P19)&gt;0,Gnd,"")</f>
        <v/>
      </c>
      <c r="Q22" s="169" t="s">
        <v>183</v>
      </c>
      <c r="R22" s="196" t="str">
        <f ca="1">IF(LEN(R19)&gt;0,Gnd,"")</f>
        <v/>
      </c>
      <c r="S22" s="169" t="s">
        <v>183</v>
      </c>
      <c r="T22" s="196" t="str">
        <f ca="1">IF(LEN(T19)&gt;0,Gnd,"")</f>
        <v/>
      </c>
      <c r="U22" s="169" t="s">
        <v>183</v>
      </c>
      <c r="V22" s="196" t="str">
        <f ca="1">IF(LEN(V19)&gt;0,Gnd,"")</f>
        <v/>
      </c>
      <c r="W22" s="169" t="s">
        <v>183</v>
      </c>
      <c r="X22" s="196" t="str">
        <f ca="1">IF(LEN(X19)&gt;0,Gnd,"")</f>
        <v/>
      </c>
      <c r="Y22" s="169" t="s">
        <v>183</v>
      </c>
      <c r="Z22" s="196" t="str">
        <f ca="1">IF(LEN(Z19)&gt;0,Gnd,"")</f>
        <v/>
      </c>
      <c r="AA22" s="169" t="s">
        <v>183</v>
      </c>
      <c r="AB22" s="196" t="str">
        <f ca="1">IF(LEN(AB19)&gt;0,Gnd,"")</f>
        <v/>
      </c>
      <c r="AC22" s="169" t="s">
        <v>183</v>
      </c>
      <c r="AD22" s="196" t="str">
        <f ca="1">IF(LEN(AD19)&gt;0,Gnd,"")</f>
        <v/>
      </c>
      <c r="AE22" s="169" t="s">
        <v>183</v>
      </c>
      <c r="AF22" s="196" t="str">
        <f ca="1">IF(LEN(AF19)&gt;0,Gnd,"")</f>
        <v/>
      </c>
      <c r="AG22" s="169" t="s">
        <v>183</v>
      </c>
      <c r="AH22" s="196" t="str">
        <f ca="1">IF(LEN(AH19)&gt;0,Gnd,"")</f>
        <v/>
      </c>
      <c r="AI22" s="169" t="s">
        <v>183</v>
      </c>
      <c r="AJ22" s="196" t="str">
        <f ca="1">IF(LEN(AJ19)&gt;0,Gnd,"")</f>
        <v/>
      </c>
      <c r="AK22" s="169" t="s">
        <v>183</v>
      </c>
      <c r="AL22" s="196" t="str">
        <f ca="1">IF(LEN(AL19)&gt;0,Gnd,"")</f>
        <v/>
      </c>
      <c r="AM22" s="169" t="s">
        <v>183</v>
      </c>
      <c r="AN22" s="196" t="str">
        <f ca="1">IF(LEN(AN19)&gt;0,Gnd,"")</f>
        <v/>
      </c>
      <c r="AO22" s="169" t="s">
        <v>183</v>
      </c>
      <c r="AP22" s="196" t="str">
        <f ca="1">IF(LEN(AP19)&gt;0,Gnd,"")</f>
        <v/>
      </c>
      <c r="AQ22" s="169" t="s">
        <v>183</v>
      </c>
      <c r="AR22" s="196" t="str">
        <f ca="1">IF(LEN(AR19)&gt;0,Gnd,"")</f>
        <v/>
      </c>
      <c r="AS22" s="169" t="s">
        <v>183</v>
      </c>
      <c r="AT22" s="196" t="str">
        <f ca="1">IF(LEN(AT19)&gt;0,Gnd,"")</f>
        <v/>
      </c>
      <c r="AU22" s="169" t="s">
        <v>183</v>
      </c>
      <c r="AV22" s="196" t="str">
        <f ca="1">IF(LEN(AV19)&gt;0,Gnd,"")</f>
        <v/>
      </c>
      <c r="AW22" s="169" t="s">
        <v>183</v>
      </c>
      <c r="AX22" s="196" t="str">
        <f ca="1">IF(LEN(AX19)&gt;0,Gnd,"")</f>
        <v/>
      </c>
      <c r="AY22" s="169" t="s">
        <v>183</v>
      </c>
      <c r="AZ22" s="196" t="str">
        <f ca="1">IF(LEN(AZ19)&gt;0,Gnd,"")</f>
        <v/>
      </c>
      <c r="BA22" s="169" t="s">
        <v>183</v>
      </c>
      <c r="BB22" s="196" t="str">
        <f ca="1">IF(LEN(BB19)&gt;0,Gnd,"")</f>
        <v/>
      </c>
      <c r="BC22" s="169" t="s">
        <v>183</v>
      </c>
      <c r="BD22" s="196" t="str">
        <f ca="1">IF(LEN(BD19)&gt;0,Gnd,"")</f>
        <v/>
      </c>
      <c r="BE22" s="169" t="s">
        <v>183</v>
      </c>
      <c r="BF22" s="196" t="str">
        <f ca="1">IF(LEN(BF19)&gt;0,Gnd,"")</f>
        <v/>
      </c>
      <c r="BG22" s="169" t="s">
        <v>183</v>
      </c>
      <c r="BH22" s="196" t="str">
        <f ca="1">IF(LEN(BH19)&gt;0,Gnd,"")</f>
        <v/>
      </c>
      <c r="BI22" s="169" t="s">
        <v>183</v>
      </c>
      <c r="BJ22" s="196" t="str">
        <f ca="1">IF(LEN(BJ19)&gt;0,Gnd,"")</f>
        <v/>
      </c>
      <c r="BK22" s="252"/>
      <c r="BM22" s="272" t="e">
        <f ca="1">MATCH($BK$1,OFFSET(DUT!$B$18,BM21,0,200),0)+BM21</f>
        <v>#N/A</v>
      </c>
      <c r="BN22" s="350" t="e">
        <f ca="1">(OFFSET(DUT!$E$17,$BM22,$BN$2)*$BN$1)+(BO22/100000000)</f>
        <v>#N/A</v>
      </c>
      <c r="BO22" s="72" t="e">
        <f ca="1">OFFSET(DUT!$E$17,$BM22,$BO$2)*$BO$1</f>
        <v>#N/A</v>
      </c>
      <c r="BP22" s="72" t="e">
        <f t="shared" ca="1" si="0"/>
        <v>#REF!</v>
      </c>
      <c r="BQ22" s="76" t="e">
        <f t="shared" si="3"/>
        <v>#N/A</v>
      </c>
      <c r="BR22" s="349" t="e">
        <f t="shared" ca="1" si="4"/>
        <v>#REF!</v>
      </c>
      <c r="BS22" s="79" t="e">
        <f t="shared" ca="1" si="1"/>
        <v>#REF!</v>
      </c>
      <c r="BT22" s="351" t="e">
        <f ca="1">OFFSET(DUT!$B$17,BM22,1)</f>
        <v>#N/A</v>
      </c>
      <c r="BU22" s="344" t="e">
        <f t="shared" ca="1" si="6"/>
        <v>#REF!</v>
      </c>
      <c r="BV22" s="284" t="e">
        <f t="shared" ca="1" si="5"/>
        <v>#REF!</v>
      </c>
      <c r="BW22" s="194" t="e">
        <f t="shared" ca="1" si="2"/>
        <v>#N/A</v>
      </c>
      <c r="BX22" s="276" t="e">
        <f ca="1">OFFSET(DUT!$I$17,BM22,0)&amp;""</f>
        <v>#N/A</v>
      </c>
      <c r="BY22" s="292" t="e">
        <f ca="1">IF(AND($BW22,CC22),IF($BX22=" Custom",OFFSET(DUT!$J$17,$BM22,0)&amp;"",VLOOKUP($BX22,Probes!$B$139:$F$148,BY$2,0)&amp;""),"")</f>
        <v>#N/A</v>
      </c>
      <c r="BZ22" s="292" t="e">
        <f ca="1">IF(AND($BW22,CD22),IF($BX22=" Custom",OFFSET(DUT!$K$17,$BM22,0)&amp;"",VLOOKUP($BX22,Probes!$B$139:$F$148,BZ$2,0)&amp;""),"")</f>
        <v>#N/A</v>
      </c>
      <c r="CA22" s="292" t="e">
        <f ca="1">IF(AND($BW22,CE22),IF($BX22=" Custom",OFFSET(DUT!$L$17,$BM22,0)&amp;"",VLOOKUP($BX22,Probes!$B$139:$F$148,CA$2,0)&amp;""),"")</f>
        <v>#N/A</v>
      </c>
      <c r="CB22" s="292" t="e">
        <f ca="1">IF(AND($BW22,CF22),IF($BX22=" Custom",OFFSET(DUT!$M$17,$BM22,0)&amp;"",VLOOKUP($BX22,Probes!$B$139:$F$148,CB$2,0)&amp;""),"")</f>
        <v>#N/A</v>
      </c>
      <c r="CC22" s="80" t="e">
        <f ca="1">(HLOOKUP($BK$1,Probes!$C$36:$F$43,5,0)=1)</f>
        <v>#N/A</v>
      </c>
      <c r="CD22" s="80" t="e">
        <f ca="1">(HLOOKUP($BK$1,Probes!$C$36:$F$43,6,0)=1)</f>
        <v>#N/A</v>
      </c>
      <c r="CE22" s="80" t="e">
        <f ca="1">(HLOOKUP($BK$1,Probes!$C$36:$F$43,7,0)=1)</f>
        <v>#N/A</v>
      </c>
      <c r="CF22" s="80" t="e">
        <f ca="1">(HLOOKUP($BK$1,Probes!$C$36:$F$43,8,0)=1)</f>
        <v>#N/A</v>
      </c>
      <c r="CI22" s="72" t="e">
        <f ca="1">IF($CI$1,$BL$2+$CI$1,CI23+$BT$1)</f>
        <v>#REF!</v>
      </c>
      <c r="CJ22" s="72" t="e">
        <f ca="1">IF($CJ$1,$BL$2+$CJ$1,CJ23+$BT$1)</f>
        <v>#REF!</v>
      </c>
    </row>
    <row r="23" spans="1:89">
      <c r="A23" s="5"/>
      <c r="B23" s="176"/>
      <c r="C23" s="426" t="str">
        <f ca="1">IF(LEN(D24)&gt;0,Connection,"  |")</f>
        <v xml:space="preserve">  |</v>
      </c>
      <c r="D23" s="427"/>
      <c r="E23" s="426" t="str">
        <f ca="1">IF(LEN(F24)&gt;0,Connection,"  |")</f>
        <v xml:space="preserve">  |</v>
      </c>
      <c r="F23" s="427"/>
      <c r="G23" s="426" t="str">
        <f ca="1">IF(LEN(H24)&gt;0,Connection,"  |")</f>
        <v xml:space="preserve">  |</v>
      </c>
      <c r="H23" s="427"/>
      <c r="I23" s="426" t="str">
        <f ca="1">IF(LEN(J24)&gt;0,Connection,"  |")</f>
        <v xml:space="preserve">  |</v>
      </c>
      <c r="J23" s="427"/>
      <c r="K23" s="426" t="str">
        <f ca="1">IF(LEN(L24)&gt;0,Connection,"  |")</f>
        <v xml:space="preserve">  |</v>
      </c>
      <c r="L23" s="427"/>
      <c r="M23" s="426" t="str">
        <f ca="1">IF(LEN(N24)&gt;0,Connection,"  |")</f>
        <v xml:space="preserve">  |</v>
      </c>
      <c r="N23" s="427"/>
      <c r="O23" s="426" t="str">
        <f ca="1">IF(LEN(P24)&gt;0,Connection,"  |")</f>
        <v xml:space="preserve">  |</v>
      </c>
      <c r="P23" s="427"/>
      <c r="Q23" s="426" t="str">
        <f ca="1">IF(LEN(R24)&gt;0,Connection,"  |")</f>
        <v xml:space="preserve">  |</v>
      </c>
      <c r="R23" s="427"/>
      <c r="S23" s="426" t="str">
        <f ca="1">IF(LEN(T24)&gt;0,Connection,"  |")</f>
        <v xml:space="preserve">  |</v>
      </c>
      <c r="T23" s="427"/>
      <c r="U23" s="426" t="str">
        <f ca="1">IF(LEN(V24)&gt;0,Connection,"  |")</f>
        <v xml:space="preserve">  |</v>
      </c>
      <c r="V23" s="427"/>
      <c r="W23" s="426" t="str">
        <f ca="1">IF(LEN(X24)&gt;0,Connection,"  |")</f>
        <v xml:space="preserve">  |</v>
      </c>
      <c r="X23" s="427"/>
      <c r="Y23" s="426" t="str">
        <f ca="1">IF(LEN(Z24)&gt;0,Connection,"  |")</f>
        <v xml:space="preserve">  |</v>
      </c>
      <c r="Z23" s="427"/>
      <c r="AA23" s="426" t="str">
        <f ca="1">IF(LEN(AB24)&gt;0,Connection,"  |")</f>
        <v xml:space="preserve">  |</v>
      </c>
      <c r="AB23" s="427"/>
      <c r="AC23" s="426" t="str">
        <f ca="1">IF(LEN(AD24)&gt;0,Connection,"  |")</f>
        <v xml:space="preserve">  |</v>
      </c>
      <c r="AD23" s="427"/>
      <c r="AE23" s="426" t="str">
        <f ca="1">IF(LEN(AF24)&gt;0,Connection,"  |")</f>
        <v xml:space="preserve">  |</v>
      </c>
      <c r="AF23" s="426"/>
      <c r="AG23" s="426" t="str">
        <f ca="1">IF(LEN(AH24)&gt;0,Connection,"  |")</f>
        <v xml:space="preserve">  |</v>
      </c>
      <c r="AH23" s="427"/>
      <c r="AI23" s="426" t="str">
        <f ca="1">IF(LEN(AJ24)&gt;0,Connection,"  |")</f>
        <v xml:space="preserve">  |</v>
      </c>
      <c r="AJ23" s="427"/>
      <c r="AK23" s="426" t="str">
        <f ca="1">IF(LEN(AL24)&gt;0,Connection,"  |")</f>
        <v xml:space="preserve">  |</v>
      </c>
      <c r="AL23" s="427"/>
      <c r="AM23" s="426" t="str">
        <f ca="1">IF(LEN(AN24)&gt;0,Connection,"  |")</f>
        <v xml:space="preserve">  |</v>
      </c>
      <c r="AN23" s="427"/>
      <c r="AO23" s="426" t="str">
        <f ca="1">IF(LEN(AP24)&gt;0,Connection,"  |")</f>
        <v xml:space="preserve">  |</v>
      </c>
      <c r="AP23" s="427"/>
      <c r="AQ23" s="426" t="str">
        <f ca="1">IF(LEN(AR24)&gt;0,Connection,"  |")</f>
        <v xml:space="preserve">  |</v>
      </c>
      <c r="AR23" s="427"/>
      <c r="AS23" s="426" t="str">
        <f ca="1">IF(LEN(AT24)&gt;0,Connection,"  |")</f>
        <v xml:space="preserve">  |</v>
      </c>
      <c r="AT23" s="427"/>
      <c r="AU23" s="426" t="str">
        <f ca="1">IF(LEN(AV24)&gt;0,Connection,"  |")</f>
        <v xml:space="preserve">  |</v>
      </c>
      <c r="AV23" s="427"/>
      <c r="AW23" s="426" t="str">
        <f ca="1">IF(LEN(AX24)&gt;0,Connection,"  |")</f>
        <v xml:space="preserve">  |</v>
      </c>
      <c r="AX23" s="427"/>
      <c r="AY23" s="426" t="str">
        <f ca="1">IF(LEN(AZ24)&gt;0,Connection,"  |")</f>
        <v xml:space="preserve">  |</v>
      </c>
      <c r="AZ23" s="427"/>
      <c r="BA23" s="426" t="str">
        <f ca="1">IF(LEN(BB24)&gt;0,Connection,"  |")</f>
        <v xml:space="preserve">  |</v>
      </c>
      <c r="BB23" s="427"/>
      <c r="BC23" s="426" t="str">
        <f ca="1">IF(LEN(BD24)&gt;0,Connection,"  |")</f>
        <v xml:space="preserve">  |</v>
      </c>
      <c r="BD23" s="427"/>
      <c r="BE23" s="426" t="str">
        <f ca="1">IF(LEN(BF24)&gt;0,Connection,"  |")</f>
        <v xml:space="preserve">  |</v>
      </c>
      <c r="BF23" s="427"/>
      <c r="BG23" s="426" t="str">
        <f ca="1">IF(LEN(BH24)&gt;0,Connection,"  |")</f>
        <v xml:space="preserve">  |</v>
      </c>
      <c r="BH23" s="427"/>
      <c r="BI23" s="426" t="str">
        <f ca="1">IF(LEN(BJ24)&gt;0,Connection,"  |")</f>
        <v xml:space="preserve">  |</v>
      </c>
      <c r="BJ23" s="427"/>
      <c r="BM23" s="272" t="e">
        <f ca="1">MATCH($BK$1,OFFSET(DUT!$B$18,BM22,0,200),0)+BM22</f>
        <v>#N/A</v>
      </c>
      <c r="BN23" s="350" t="e">
        <f ca="1">(OFFSET(DUT!$E$17,$BM23,$BN$2)*$BN$1)+(BO23/100000000)</f>
        <v>#N/A</v>
      </c>
      <c r="BO23" s="72" t="e">
        <f ca="1">OFFSET(DUT!$E$17,$BM23,$BO$2)*$BO$1</f>
        <v>#N/A</v>
      </c>
      <c r="BP23" s="72" t="e">
        <f t="shared" ca="1" si="0"/>
        <v>#REF!</v>
      </c>
      <c r="BQ23" s="76" t="e">
        <f t="shared" si="3"/>
        <v>#N/A</v>
      </c>
      <c r="BR23" s="349" t="e">
        <f t="shared" ca="1" si="4"/>
        <v>#REF!</v>
      </c>
      <c r="BS23" s="79" t="e">
        <f t="shared" ca="1" si="1"/>
        <v>#REF!</v>
      </c>
      <c r="BT23" s="351" t="e">
        <f ca="1">OFFSET(DUT!$B$17,BM23,1)</f>
        <v>#N/A</v>
      </c>
      <c r="BU23" s="344" t="e">
        <f t="shared" ca="1" si="6"/>
        <v>#REF!</v>
      </c>
      <c r="BV23" s="284" t="e">
        <f t="shared" ca="1" si="5"/>
        <v>#REF!</v>
      </c>
      <c r="BW23" s="194" t="e">
        <f t="shared" ca="1" si="2"/>
        <v>#N/A</v>
      </c>
      <c r="BX23" s="276" t="e">
        <f ca="1">OFFSET(DUT!$I$17,BM23,0)&amp;""</f>
        <v>#N/A</v>
      </c>
      <c r="BY23" s="292" t="e">
        <f ca="1">IF(AND($BW23,CC23),IF($BX23=" Custom",OFFSET(DUT!$J$17,$BM23,0)&amp;"",VLOOKUP($BX23,Probes!$B$139:$F$148,BY$2,0)&amp;""),"")</f>
        <v>#N/A</v>
      </c>
      <c r="BZ23" s="292" t="e">
        <f ca="1">IF(AND($BW23,CD23),IF($BX23=" Custom",OFFSET(DUT!$K$17,$BM23,0)&amp;"",VLOOKUP($BX23,Probes!$B$139:$F$148,BZ$2,0)&amp;""),"")</f>
        <v>#N/A</v>
      </c>
      <c r="CA23" s="292" t="e">
        <f ca="1">IF(AND($BW23,CE23),IF($BX23=" Custom",OFFSET(DUT!$L$17,$BM23,0)&amp;"",VLOOKUP($BX23,Probes!$B$139:$F$148,CA$2,0)&amp;""),"")</f>
        <v>#N/A</v>
      </c>
      <c r="CB23" s="292" t="e">
        <f ca="1">IF(AND($BW23,CF23),IF($BX23=" Custom",OFFSET(DUT!$M$17,$BM23,0)&amp;"",VLOOKUP($BX23,Probes!$B$139:$F$148,CB$2,0)&amp;""),"")</f>
        <v>#N/A</v>
      </c>
      <c r="CC23" s="80" t="e">
        <f ca="1">(HLOOKUP($BK$1,Probes!$C$36:$F$43,5,0)=1)</f>
        <v>#N/A</v>
      </c>
      <c r="CD23" s="80" t="e">
        <f ca="1">(HLOOKUP($BK$1,Probes!$C$36:$F$43,6,0)=1)</f>
        <v>#N/A</v>
      </c>
      <c r="CE23" s="80" t="e">
        <f ca="1">(HLOOKUP($BK$1,Probes!$C$36:$F$43,7,0)=1)</f>
        <v>#N/A</v>
      </c>
      <c r="CF23" s="80" t="e">
        <f ca="1">(HLOOKUP($BK$1,Probes!$C$36:$F$43,8,0)=1)</f>
        <v>#N/A</v>
      </c>
      <c r="CH23" s="276">
        <f>CH20+1</f>
        <v>7</v>
      </c>
      <c r="CI23" s="72" t="e">
        <f ca="1">OFFSET(BR$2,$CH23,0)+(0.5*$CI$1)</f>
        <v>#REF!</v>
      </c>
      <c r="CJ23" s="72" t="e">
        <f ca="1">OFFSET(BS$2,$CH23,0)+(0.5*$CJ$1)</f>
        <v>#REF!</v>
      </c>
    </row>
    <row r="24" spans="1:89">
      <c r="A24" s="5"/>
      <c r="B24" s="176"/>
      <c r="C24" s="169" t="s">
        <v>183</v>
      </c>
      <c r="D24" s="423" t="str">
        <f ca="1">IF(ISTEXT(OFFSET($BZ$2,D16,0)),OFFSET($BZ$2,D16,0),"")</f>
        <v/>
      </c>
      <c r="E24" s="169" t="s">
        <v>183</v>
      </c>
      <c r="F24" s="423" t="str">
        <f ca="1">IF(ISTEXT(OFFSET($BZ$2,F16,0)),OFFSET($BZ$2,F16,0),"")</f>
        <v/>
      </c>
      <c r="G24" s="169" t="s">
        <v>183</v>
      </c>
      <c r="H24" s="423" t="str">
        <f ca="1">IF(ISTEXT(OFFSET($BZ$2,H16,0)),OFFSET($BZ$2,H16,0),"")</f>
        <v/>
      </c>
      <c r="I24" s="169" t="s">
        <v>183</v>
      </c>
      <c r="J24" s="423" t="str">
        <f ca="1">IF(ISTEXT(OFFSET($BZ$2,J16,0)),OFFSET($BZ$2,J16,0),"")</f>
        <v/>
      </c>
      <c r="K24" s="169" t="s">
        <v>183</v>
      </c>
      <c r="L24" s="423" t="str">
        <f ca="1">IF(ISTEXT(OFFSET($BZ$2,L16,0)),OFFSET($BZ$2,L16,0),"")</f>
        <v/>
      </c>
      <c r="M24" s="169" t="s">
        <v>183</v>
      </c>
      <c r="N24" s="423" t="str">
        <f ca="1">IF(ISTEXT(OFFSET($BZ$2,N16,0)),OFFSET($BZ$2,N16,0),"")</f>
        <v/>
      </c>
      <c r="O24" s="169" t="s">
        <v>183</v>
      </c>
      <c r="P24" s="423" t="str">
        <f ca="1">IF(ISTEXT(OFFSET($BZ$2,P16,0)),OFFSET($BZ$2,P16,0),"")</f>
        <v/>
      </c>
      <c r="Q24" s="169" t="s">
        <v>183</v>
      </c>
      <c r="R24" s="423" t="str">
        <f ca="1">IF(ISTEXT(OFFSET($BZ$2,R16,0)),OFFSET($BZ$2,R16,0),"")</f>
        <v/>
      </c>
      <c r="S24" s="169" t="s">
        <v>183</v>
      </c>
      <c r="T24" s="423" t="str">
        <f ca="1">IF(ISTEXT(OFFSET($BZ$2,T16,0)),OFFSET($BZ$2,T16,0),"")</f>
        <v/>
      </c>
      <c r="U24" s="169" t="s">
        <v>183</v>
      </c>
      <c r="V24" s="423" t="str">
        <f ca="1">IF(ISTEXT(OFFSET($BZ$2,V16,0)),OFFSET($BZ$2,V16,0),"")</f>
        <v/>
      </c>
      <c r="W24" s="169" t="s">
        <v>183</v>
      </c>
      <c r="X24" s="423" t="str">
        <f ca="1">IF(ISTEXT(OFFSET($BZ$2,X16,0)),OFFSET($BZ$2,X16,0),"")</f>
        <v/>
      </c>
      <c r="Y24" s="169" t="s">
        <v>183</v>
      </c>
      <c r="Z24" s="423" t="str">
        <f ca="1">IF(ISTEXT(OFFSET($BZ$2,Z16,0)),OFFSET($BZ$2,Z16,0),"")</f>
        <v/>
      </c>
      <c r="AA24" s="169" t="s">
        <v>183</v>
      </c>
      <c r="AB24" s="423" t="str">
        <f ca="1">IF(ISTEXT(OFFSET($BZ$2,AB16,0)),OFFSET($BZ$2,AB16,0),"")</f>
        <v/>
      </c>
      <c r="AC24" s="169" t="s">
        <v>183</v>
      </c>
      <c r="AD24" s="428" t="str">
        <f ca="1">IF(ISTEXT(OFFSET($BZ$2,AD16,0)),OFFSET($BZ$2,AD16,0),"")</f>
        <v/>
      </c>
      <c r="AE24" s="169" t="s">
        <v>183</v>
      </c>
      <c r="AF24" s="423" t="str">
        <f ca="1">IF(ISTEXT(OFFSET($BZ$2,AF16,0)),OFFSET($BZ$2,AF16,0),"")</f>
        <v/>
      </c>
      <c r="AG24" s="169" t="s">
        <v>183</v>
      </c>
      <c r="AH24" s="423" t="str">
        <f ca="1">IF(ISTEXT(OFFSET($BZ$2,AH16,0)),OFFSET($BZ$2,AH16,0),"")</f>
        <v/>
      </c>
      <c r="AI24" s="169" t="s">
        <v>183</v>
      </c>
      <c r="AJ24" s="423" t="str">
        <f ca="1">IF(ISTEXT(OFFSET($BZ$2,AJ16,0)),OFFSET($BZ$2,AJ16,0),"")</f>
        <v/>
      </c>
      <c r="AK24" s="169" t="s">
        <v>183</v>
      </c>
      <c r="AL24" s="423" t="str">
        <f ca="1">IF(ISTEXT(OFFSET($BZ$2,AL16,0)),OFFSET($BZ$2,AL16,0),"")</f>
        <v/>
      </c>
      <c r="AM24" s="169" t="s">
        <v>183</v>
      </c>
      <c r="AN24" s="423" t="str">
        <f ca="1">IF(ISTEXT(OFFSET($BZ$2,AN16,0)),OFFSET($BZ$2,AN16,0),"")</f>
        <v/>
      </c>
      <c r="AO24" s="169" t="s">
        <v>183</v>
      </c>
      <c r="AP24" s="423" t="str">
        <f ca="1">IF(ISTEXT(OFFSET($BZ$2,AP16,0)),OFFSET($BZ$2,AP16,0),"")</f>
        <v/>
      </c>
      <c r="AQ24" s="169" t="s">
        <v>183</v>
      </c>
      <c r="AR24" s="423" t="str">
        <f ca="1">IF(ISTEXT(OFFSET($BZ$2,AR16,0)),OFFSET($BZ$2,AR16,0),"")</f>
        <v/>
      </c>
      <c r="AS24" s="169" t="s">
        <v>183</v>
      </c>
      <c r="AT24" s="423" t="str">
        <f ca="1">IF(ISTEXT(OFFSET($BZ$2,AT16,0)),OFFSET($BZ$2,AT16,0),"")</f>
        <v/>
      </c>
      <c r="AU24" s="169" t="s">
        <v>183</v>
      </c>
      <c r="AV24" s="423" t="str">
        <f ca="1">IF(ISTEXT(OFFSET($BZ$2,AV16,0)),OFFSET($BZ$2,AV16,0),"")</f>
        <v/>
      </c>
      <c r="AW24" s="169" t="s">
        <v>183</v>
      </c>
      <c r="AX24" s="423" t="str">
        <f ca="1">IF(ISTEXT(OFFSET($BZ$2,AX16,0)),OFFSET($BZ$2,AX16,0),"")</f>
        <v/>
      </c>
      <c r="AY24" s="169" t="s">
        <v>183</v>
      </c>
      <c r="AZ24" s="423" t="str">
        <f ca="1">IF(ISTEXT(OFFSET($BZ$2,AZ16,0)),OFFSET($BZ$2,AZ16,0),"")</f>
        <v/>
      </c>
      <c r="BA24" s="169" t="s">
        <v>183</v>
      </c>
      <c r="BB24" s="423" t="str">
        <f ca="1">IF(ISTEXT(OFFSET($BZ$2,BB16,0)),OFFSET($BZ$2,BB16,0),"")</f>
        <v/>
      </c>
      <c r="BC24" s="169" t="s">
        <v>183</v>
      </c>
      <c r="BD24" s="423" t="str">
        <f ca="1">IF(ISTEXT(OFFSET($BZ$2,BD16,0)),OFFSET($BZ$2,BD16,0),"")</f>
        <v/>
      </c>
      <c r="BE24" s="169" t="s">
        <v>183</v>
      </c>
      <c r="BF24" s="423" t="str">
        <f ca="1">IF(ISTEXT(OFFSET($BZ$2,BF16,0)),OFFSET($BZ$2,BF16,0),"")</f>
        <v/>
      </c>
      <c r="BG24" s="169" t="s">
        <v>183</v>
      </c>
      <c r="BH24" s="423" t="str">
        <f ca="1">IF(ISTEXT(OFFSET($BZ$2,BH16,0)),OFFSET($BZ$2,BH16,0),"")</f>
        <v/>
      </c>
      <c r="BI24" s="169" t="s">
        <v>183</v>
      </c>
      <c r="BJ24" s="423" t="str">
        <f ca="1">IF(ISTEXT(OFFSET($BZ$2,BJ16,0)),OFFSET($BZ$2,BJ16,0),"")</f>
        <v/>
      </c>
      <c r="BL24" s="89"/>
      <c r="BM24" s="272" t="e">
        <f ca="1">MATCH($BK$1,OFFSET(DUT!$B$18,BM23,0,200),0)+BM23</f>
        <v>#N/A</v>
      </c>
      <c r="BN24" s="350" t="e">
        <f ca="1">(OFFSET(DUT!$E$17,$BM24,$BN$2)*$BN$1)+(BO24/100000000)</f>
        <v>#N/A</v>
      </c>
      <c r="BO24" s="72" t="e">
        <f ca="1">OFFSET(DUT!$E$17,$BM24,$BO$2)*$BO$1</f>
        <v>#N/A</v>
      </c>
      <c r="BP24" s="72" t="e">
        <f t="shared" ca="1" si="0"/>
        <v>#REF!</v>
      </c>
      <c r="BQ24" s="76" t="e">
        <f t="shared" si="3"/>
        <v>#N/A</v>
      </c>
      <c r="BR24" s="349" t="e">
        <f t="shared" ca="1" si="4"/>
        <v>#REF!</v>
      </c>
      <c r="BS24" s="79" t="e">
        <f t="shared" ca="1" si="1"/>
        <v>#REF!</v>
      </c>
      <c r="BT24" s="351" t="e">
        <f ca="1">OFFSET(DUT!$B$17,BM24,1)</f>
        <v>#N/A</v>
      </c>
      <c r="BU24" s="344" t="e">
        <f t="shared" ca="1" si="6"/>
        <v>#REF!</v>
      </c>
      <c r="BV24" s="284" t="e">
        <f t="shared" ca="1" si="5"/>
        <v>#REF!</v>
      </c>
      <c r="BW24" s="194" t="e">
        <f t="shared" ca="1" si="2"/>
        <v>#N/A</v>
      </c>
      <c r="BX24" s="276" t="e">
        <f ca="1">OFFSET(DUT!$I$17,BM24,0)&amp;""</f>
        <v>#N/A</v>
      </c>
      <c r="BY24" s="292" t="e">
        <f ca="1">IF(AND($BW24,CC24),IF($BX24=" Custom",OFFSET(DUT!$J$17,$BM24,0)&amp;"",VLOOKUP($BX24,Probes!$B$139:$F$148,BY$2,0)&amp;""),"")</f>
        <v>#N/A</v>
      </c>
      <c r="BZ24" s="292" t="e">
        <f ca="1">IF(AND($BW24,CD24),IF($BX24=" Custom",OFFSET(DUT!$K$17,$BM24,0)&amp;"",VLOOKUP($BX24,Probes!$B$139:$F$148,BZ$2,0)&amp;""),"")</f>
        <v>#N/A</v>
      </c>
      <c r="CA24" s="292" t="e">
        <f ca="1">IF(AND($BW24,CE24),IF($BX24=" Custom",OFFSET(DUT!$L$17,$BM24,0)&amp;"",VLOOKUP($BX24,Probes!$B$139:$F$148,CA$2,0)&amp;""),"")</f>
        <v>#N/A</v>
      </c>
      <c r="CB24" s="292" t="e">
        <f ca="1">IF(AND($BW24,CF24),IF($BX24=" Custom",OFFSET(DUT!$M$17,$BM24,0)&amp;"",VLOOKUP($BX24,Probes!$B$139:$F$148,CB$2,0)&amp;""),"")</f>
        <v>#N/A</v>
      </c>
      <c r="CC24" s="80" t="e">
        <f ca="1">(HLOOKUP($BK$1,Probes!$C$36:$F$43,5,0)=1)</f>
        <v>#N/A</v>
      </c>
      <c r="CD24" s="80" t="e">
        <f ca="1">(HLOOKUP($BK$1,Probes!$C$36:$F$43,6,0)=1)</f>
        <v>#N/A</v>
      </c>
      <c r="CE24" s="80" t="e">
        <f ca="1">(HLOOKUP($BK$1,Probes!$C$36:$F$43,7,0)=1)</f>
        <v>#N/A</v>
      </c>
      <c r="CF24" s="80" t="e">
        <f ca="1">(HLOOKUP($BK$1,Probes!$C$36:$F$43,8,0)=1)</f>
        <v>#N/A</v>
      </c>
      <c r="CI24" s="72" t="e">
        <f ca="1">IF($CI$1,$BL$2+$CI$1,CI23-$BT$1)</f>
        <v>#REF!</v>
      </c>
      <c r="CJ24" s="72" t="e">
        <f ca="1">IF($CJ$1,$BL$2+$CJ$1,CJ23-$BT$1)</f>
        <v>#REF!</v>
      </c>
    </row>
    <row r="25" spans="1:89">
      <c r="A25" s="5" t="s">
        <v>248</v>
      </c>
      <c r="B25" s="176"/>
      <c r="C25" s="169" t="s">
        <v>183</v>
      </c>
      <c r="D25" s="424"/>
      <c r="E25" s="169" t="s">
        <v>183</v>
      </c>
      <c r="F25" s="424"/>
      <c r="G25" s="169" t="s">
        <v>183</v>
      </c>
      <c r="H25" s="424"/>
      <c r="I25" s="169" t="s">
        <v>183</v>
      </c>
      <c r="J25" s="424"/>
      <c r="K25" s="169" t="s">
        <v>183</v>
      </c>
      <c r="L25" s="424"/>
      <c r="M25" s="169" t="s">
        <v>183</v>
      </c>
      <c r="N25" s="424"/>
      <c r="O25" s="169" t="s">
        <v>183</v>
      </c>
      <c r="P25" s="424"/>
      <c r="Q25" s="169" t="s">
        <v>183</v>
      </c>
      <c r="R25" s="424"/>
      <c r="S25" s="169" t="s">
        <v>183</v>
      </c>
      <c r="T25" s="424"/>
      <c r="U25" s="169" t="s">
        <v>183</v>
      </c>
      <c r="V25" s="424"/>
      <c r="W25" s="169" t="s">
        <v>183</v>
      </c>
      <c r="X25" s="424"/>
      <c r="Y25" s="169" t="s">
        <v>183</v>
      </c>
      <c r="Z25" s="424"/>
      <c r="AA25" s="169" t="s">
        <v>183</v>
      </c>
      <c r="AB25" s="424"/>
      <c r="AC25" s="169" t="s">
        <v>183</v>
      </c>
      <c r="AD25" s="429"/>
      <c r="AE25" s="169" t="s">
        <v>183</v>
      </c>
      <c r="AF25" s="424"/>
      <c r="AG25" s="169" t="s">
        <v>183</v>
      </c>
      <c r="AH25" s="424"/>
      <c r="AI25" s="169" t="s">
        <v>183</v>
      </c>
      <c r="AJ25" s="424"/>
      <c r="AK25" s="169" t="s">
        <v>183</v>
      </c>
      <c r="AL25" s="424"/>
      <c r="AM25" s="169" t="s">
        <v>183</v>
      </c>
      <c r="AN25" s="424"/>
      <c r="AO25" s="169" t="s">
        <v>183</v>
      </c>
      <c r="AP25" s="424"/>
      <c r="AQ25" s="169" t="s">
        <v>183</v>
      </c>
      <c r="AR25" s="424"/>
      <c r="AS25" s="169" t="s">
        <v>183</v>
      </c>
      <c r="AT25" s="424"/>
      <c r="AU25" s="169" t="s">
        <v>183</v>
      </c>
      <c r="AV25" s="424"/>
      <c r="AW25" s="169" t="s">
        <v>183</v>
      </c>
      <c r="AX25" s="424"/>
      <c r="AY25" s="169" t="s">
        <v>183</v>
      </c>
      <c r="AZ25" s="424"/>
      <c r="BA25" s="169" t="s">
        <v>183</v>
      </c>
      <c r="BB25" s="424"/>
      <c r="BC25" s="169" t="s">
        <v>183</v>
      </c>
      <c r="BD25" s="424"/>
      <c r="BE25" s="169" t="s">
        <v>183</v>
      </c>
      <c r="BF25" s="424"/>
      <c r="BG25" s="169" t="s">
        <v>183</v>
      </c>
      <c r="BH25" s="424"/>
      <c r="BI25" s="169" t="s">
        <v>183</v>
      </c>
      <c r="BJ25" s="424"/>
      <c r="BK25" s="80"/>
      <c r="BM25" s="272" t="e">
        <f ca="1">MATCH($BK$1,OFFSET(DUT!$B$18,BM24,0,200),0)+BM24</f>
        <v>#N/A</v>
      </c>
      <c r="BN25" s="350" t="e">
        <f ca="1">(OFFSET(DUT!$E$17,$BM25,$BN$2)*$BN$1)+(BO25/100000000)</f>
        <v>#N/A</v>
      </c>
      <c r="BO25" s="72" t="e">
        <f ca="1">OFFSET(DUT!$E$17,$BM25,$BO$2)*$BO$1</f>
        <v>#N/A</v>
      </c>
      <c r="BP25" s="72" t="e">
        <f t="shared" ca="1" si="0"/>
        <v>#REF!</v>
      </c>
      <c r="BQ25" s="76" t="e">
        <f t="shared" si="3"/>
        <v>#N/A</v>
      </c>
      <c r="BR25" s="349" t="e">
        <f t="shared" ca="1" si="4"/>
        <v>#REF!</v>
      </c>
      <c r="BS25" s="79" t="e">
        <f t="shared" ca="1" si="1"/>
        <v>#REF!</v>
      </c>
      <c r="BT25" s="351" t="e">
        <f ca="1">OFFSET(DUT!$B$17,BM25,1)</f>
        <v>#N/A</v>
      </c>
      <c r="BU25" s="344" t="e">
        <f t="shared" ca="1" si="6"/>
        <v>#REF!</v>
      </c>
      <c r="BV25" s="284" t="e">
        <f t="shared" ca="1" si="5"/>
        <v>#REF!</v>
      </c>
      <c r="BW25" s="194" t="e">
        <f t="shared" ca="1" si="2"/>
        <v>#N/A</v>
      </c>
      <c r="BX25" s="276" t="e">
        <f ca="1">OFFSET(DUT!$I$17,BM25,0)&amp;""</f>
        <v>#N/A</v>
      </c>
      <c r="BY25" s="292" t="e">
        <f ca="1">IF(AND($BW25,CC25),IF($BX25=" Custom",OFFSET(DUT!$J$17,$BM25,0)&amp;"",VLOOKUP($BX25,Probes!$B$139:$F$148,BY$2,0)&amp;""),"")</f>
        <v>#N/A</v>
      </c>
      <c r="BZ25" s="292" t="e">
        <f ca="1">IF(AND($BW25,CD25),IF($BX25=" Custom",OFFSET(DUT!$K$17,$BM25,0)&amp;"",VLOOKUP($BX25,Probes!$B$139:$F$148,BZ$2,0)&amp;""),"")</f>
        <v>#N/A</v>
      </c>
      <c r="CA25" s="292" t="e">
        <f ca="1">IF(AND($BW25,CE25),IF($BX25=" Custom",OFFSET(DUT!$L$17,$BM25,0)&amp;"",VLOOKUP($BX25,Probes!$B$139:$F$148,CA$2,0)&amp;""),"")</f>
        <v>#N/A</v>
      </c>
      <c r="CB25" s="292" t="e">
        <f ca="1">IF(AND($BW25,CF25),IF($BX25=" Custom",OFFSET(DUT!$M$17,$BM25,0)&amp;"",VLOOKUP($BX25,Probes!$B$139:$F$148,CB$2,0)&amp;""),"")</f>
        <v>#N/A</v>
      </c>
      <c r="CC25" s="80" t="e">
        <f ca="1">(HLOOKUP($BK$1,Probes!$C$36:$F$43,5,0)=1)</f>
        <v>#N/A</v>
      </c>
      <c r="CD25" s="80" t="e">
        <f ca="1">(HLOOKUP($BK$1,Probes!$C$36:$F$43,6,0)=1)</f>
        <v>#N/A</v>
      </c>
      <c r="CE25" s="80" t="e">
        <f ca="1">(HLOOKUP($BK$1,Probes!$C$36:$F$43,7,0)=1)</f>
        <v>#N/A</v>
      </c>
      <c r="CF25" s="80" t="e">
        <f ca="1">(HLOOKUP($BK$1,Probes!$C$36:$F$43,8,0)=1)</f>
        <v>#N/A</v>
      </c>
      <c r="CI25" s="72" t="e">
        <f ca="1">IF($CI$1,$BL$2+$CI$1,CI26+$BT$1)</f>
        <v>#REF!</v>
      </c>
      <c r="CJ25" s="72" t="e">
        <f ca="1">IF($CJ$1,$BL$2+$CJ$1,CJ26+$BT$1)</f>
        <v>#REF!</v>
      </c>
    </row>
    <row r="26" spans="1:89" ht="12.75" customHeight="1">
      <c r="A26" s="5"/>
      <c r="B26" s="176"/>
      <c r="C26" s="169" t="s">
        <v>183</v>
      </c>
      <c r="D26" s="425"/>
      <c r="E26" s="169" t="s">
        <v>183</v>
      </c>
      <c r="F26" s="425"/>
      <c r="G26" s="169" t="s">
        <v>183</v>
      </c>
      <c r="H26" s="425"/>
      <c r="I26" s="169" t="s">
        <v>183</v>
      </c>
      <c r="J26" s="425"/>
      <c r="K26" s="169" t="s">
        <v>183</v>
      </c>
      <c r="L26" s="425"/>
      <c r="M26" s="169" t="s">
        <v>183</v>
      </c>
      <c r="N26" s="425"/>
      <c r="O26" s="169" t="s">
        <v>183</v>
      </c>
      <c r="P26" s="425"/>
      <c r="Q26" s="169" t="s">
        <v>183</v>
      </c>
      <c r="R26" s="425"/>
      <c r="S26" s="169" t="s">
        <v>183</v>
      </c>
      <c r="T26" s="425"/>
      <c r="U26" s="169" t="s">
        <v>183</v>
      </c>
      <c r="V26" s="425"/>
      <c r="W26" s="169" t="s">
        <v>183</v>
      </c>
      <c r="X26" s="425"/>
      <c r="Y26" s="169" t="s">
        <v>183</v>
      </c>
      <c r="Z26" s="425"/>
      <c r="AA26" s="169" t="s">
        <v>183</v>
      </c>
      <c r="AB26" s="425"/>
      <c r="AC26" s="169" t="s">
        <v>183</v>
      </c>
      <c r="AD26" s="430"/>
      <c r="AE26" s="169" t="s">
        <v>183</v>
      </c>
      <c r="AF26" s="425"/>
      <c r="AG26" s="169" t="s">
        <v>183</v>
      </c>
      <c r="AH26" s="425"/>
      <c r="AI26" s="169" t="s">
        <v>183</v>
      </c>
      <c r="AJ26" s="425"/>
      <c r="AK26" s="169" t="s">
        <v>183</v>
      </c>
      <c r="AL26" s="425"/>
      <c r="AM26" s="169" t="s">
        <v>183</v>
      </c>
      <c r="AN26" s="425"/>
      <c r="AO26" s="169" t="s">
        <v>183</v>
      </c>
      <c r="AP26" s="425"/>
      <c r="AQ26" s="169" t="s">
        <v>183</v>
      </c>
      <c r="AR26" s="425"/>
      <c r="AS26" s="169" t="s">
        <v>183</v>
      </c>
      <c r="AT26" s="425"/>
      <c r="AU26" s="169" t="s">
        <v>183</v>
      </c>
      <c r="AV26" s="425"/>
      <c r="AW26" s="169" t="s">
        <v>183</v>
      </c>
      <c r="AX26" s="425"/>
      <c r="AY26" s="169" t="s">
        <v>183</v>
      </c>
      <c r="AZ26" s="425"/>
      <c r="BA26" s="169" t="s">
        <v>183</v>
      </c>
      <c r="BB26" s="425"/>
      <c r="BC26" s="169" t="s">
        <v>183</v>
      </c>
      <c r="BD26" s="425"/>
      <c r="BE26" s="169" t="s">
        <v>183</v>
      </c>
      <c r="BF26" s="425"/>
      <c r="BG26" s="169" t="s">
        <v>183</v>
      </c>
      <c r="BH26" s="425"/>
      <c r="BI26" s="169" t="s">
        <v>183</v>
      </c>
      <c r="BJ26" s="425"/>
      <c r="BK26" s="80"/>
      <c r="BM26" s="272" t="e">
        <f ca="1">MATCH($BK$1,OFFSET(DUT!$B$18,BM25,0,200),0)+BM25</f>
        <v>#N/A</v>
      </c>
      <c r="BN26" s="350" t="e">
        <f ca="1">(OFFSET(DUT!$E$17,$BM26,$BN$2)*$BN$1)+(BO26/100000000)</f>
        <v>#N/A</v>
      </c>
      <c r="BO26" s="72" t="e">
        <f ca="1">OFFSET(DUT!$E$17,$BM26,$BO$2)*$BO$1</f>
        <v>#N/A</v>
      </c>
      <c r="BP26" s="72" t="e">
        <f t="shared" ca="1" si="0"/>
        <v>#REF!</v>
      </c>
      <c r="BQ26" s="76" t="e">
        <f t="shared" si="3"/>
        <v>#N/A</v>
      </c>
      <c r="BR26" s="349" t="e">
        <f t="shared" ca="1" si="4"/>
        <v>#REF!</v>
      </c>
      <c r="BS26" s="79" t="e">
        <f t="shared" ca="1" si="1"/>
        <v>#REF!</v>
      </c>
      <c r="BT26" s="351" t="e">
        <f ca="1">OFFSET(DUT!$B$17,BM26,1)</f>
        <v>#N/A</v>
      </c>
      <c r="BU26" s="344" t="e">
        <f t="shared" ca="1" si="6"/>
        <v>#REF!</v>
      </c>
      <c r="BV26" s="284" t="e">
        <f t="shared" ca="1" si="5"/>
        <v>#REF!</v>
      </c>
      <c r="BW26" s="194" t="e">
        <f t="shared" ca="1" si="2"/>
        <v>#N/A</v>
      </c>
      <c r="BX26" s="276" t="e">
        <f ca="1">OFFSET(DUT!$I$17,BM26,0)&amp;""</f>
        <v>#N/A</v>
      </c>
      <c r="BY26" s="292" t="e">
        <f ca="1">IF(AND($BW26,CC26),IF($BX26=" Custom",OFFSET(DUT!$J$17,$BM26,0)&amp;"",VLOOKUP($BX26,Probes!$B$139:$F$148,BY$2,0)&amp;""),"")</f>
        <v>#N/A</v>
      </c>
      <c r="BZ26" s="292" t="e">
        <f ca="1">IF(AND($BW26,CD26),IF($BX26=" Custom",OFFSET(DUT!$K$17,$BM26,0)&amp;"",VLOOKUP($BX26,Probes!$B$139:$F$148,BZ$2,0)&amp;""),"")</f>
        <v>#N/A</v>
      </c>
      <c r="CA26" s="292" t="e">
        <f ca="1">IF(AND($BW26,CE26),IF($BX26=" Custom",OFFSET(DUT!$L$17,$BM26,0)&amp;"",VLOOKUP($BX26,Probes!$B$139:$F$148,CA$2,0)&amp;""),"")</f>
        <v>#N/A</v>
      </c>
      <c r="CB26" s="292" t="e">
        <f ca="1">IF(AND($BW26,CF26),IF($BX26=" Custom",OFFSET(DUT!$M$17,$BM26,0)&amp;"",VLOOKUP($BX26,Probes!$B$139:$F$148,CB$2,0)&amp;""),"")</f>
        <v>#N/A</v>
      </c>
      <c r="CC26" s="80" t="e">
        <f ca="1">(HLOOKUP($BK$1,Probes!$C$36:$F$43,5,0)=1)</f>
        <v>#N/A</v>
      </c>
      <c r="CD26" s="80" t="e">
        <f ca="1">(HLOOKUP($BK$1,Probes!$C$36:$F$43,6,0)=1)</f>
        <v>#N/A</v>
      </c>
      <c r="CE26" s="80" t="e">
        <f ca="1">(HLOOKUP($BK$1,Probes!$C$36:$F$43,7,0)=1)</f>
        <v>#N/A</v>
      </c>
      <c r="CF26" s="80" t="e">
        <f ca="1">(HLOOKUP($BK$1,Probes!$C$36:$F$43,8,0)=1)</f>
        <v>#N/A</v>
      </c>
      <c r="CH26" s="276">
        <f>CH23+1</f>
        <v>8</v>
      </c>
      <c r="CI26" s="72" t="e">
        <f ca="1">OFFSET(BR$2,$CH26,0)+(0.5*$CI$1)</f>
        <v>#REF!</v>
      </c>
      <c r="CJ26" s="72" t="e">
        <f ca="1">OFFSET(BS$2,$CH26,0)+(0.5*$CJ$1)</f>
        <v>#REF!</v>
      </c>
    </row>
    <row r="27" spans="1:89" s="80" customFormat="1" ht="12.75" customHeight="1">
      <c r="A27" s="5"/>
      <c r="B27" s="176"/>
      <c r="C27" s="169" t="s">
        <v>183</v>
      </c>
      <c r="D27" s="196" t="str">
        <f ca="1">IF(LEN(D24)&gt;0,Gnd,"")</f>
        <v/>
      </c>
      <c r="E27" s="169" t="s">
        <v>183</v>
      </c>
      <c r="F27" s="196" t="str">
        <f ca="1">IF(LEN(F24)&gt;0,Gnd,"")</f>
        <v/>
      </c>
      <c r="G27" s="169" t="s">
        <v>183</v>
      </c>
      <c r="H27" s="196" t="str">
        <f ca="1">IF(LEN(H24)&gt;0,Gnd,"")</f>
        <v/>
      </c>
      <c r="I27" s="169" t="s">
        <v>183</v>
      </c>
      <c r="J27" s="196" t="str">
        <f ca="1">IF(LEN(J24)&gt;0,Gnd,"")</f>
        <v/>
      </c>
      <c r="K27" s="169" t="s">
        <v>183</v>
      </c>
      <c r="L27" s="196" t="str">
        <f ca="1">IF(LEN(L24)&gt;0,Gnd,"")</f>
        <v/>
      </c>
      <c r="M27" s="169" t="s">
        <v>183</v>
      </c>
      <c r="N27" s="196" t="str">
        <f ca="1">IF(LEN(N24)&gt;0,Gnd,"")</f>
        <v/>
      </c>
      <c r="O27" s="169" t="s">
        <v>183</v>
      </c>
      <c r="P27" s="196" t="str">
        <f ca="1">IF(LEN(P24)&gt;0,Gnd,"")</f>
        <v/>
      </c>
      <c r="Q27" s="169" t="s">
        <v>183</v>
      </c>
      <c r="R27" s="196" t="str">
        <f ca="1">IF(LEN(R24)&gt;0,Gnd,"")</f>
        <v/>
      </c>
      <c r="S27" s="169" t="s">
        <v>183</v>
      </c>
      <c r="T27" s="196" t="str">
        <f ca="1">IF(LEN(T24)&gt;0,Gnd,"")</f>
        <v/>
      </c>
      <c r="U27" s="169" t="s">
        <v>183</v>
      </c>
      <c r="V27" s="196" t="str">
        <f ca="1">IF(LEN(V24)&gt;0,Gnd,"")</f>
        <v/>
      </c>
      <c r="W27" s="169" t="s">
        <v>183</v>
      </c>
      <c r="X27" s="196" t="str">
        <f ca="1">IF(LEN(X24)&gt;0,Gnd,"")</f>
        <v/>
      </c>
      <c r="Y27" s="169" t="s">
        <v>183</v>
      </c>
      <c r="Z27" s="196" t="str">
        <f ca="1">IF(LEN(Z24)&gt;0,Gnd,"")</f>
        <v/>
      </c>
      <c r="AA27" s="169" t="s">
        <v>183</v>
      </c>
      <c r="AB27" s="196" t="str">
        <f ca="1">IF(LEN(AB24)&gt;0,Gnd,"")</f>
        <v/>
      </c>
      <c r="AC27" s="169" t="s">
        <v>183</v>
      </c>
      <c r="AD27" s="196" t="str">
        <f ca="1">IF(LEN(AD24)&gt;0,Gnd,"")</f>
        <v/>
      </c>
      <c r="AE27" s="169" t="s">
        <v>183</v>
      </c>
      <c r="AF27" s="196" t="str">
        <f ca="1">IF(LEN(AF24)&gt;0,Gnd,"")</f>
        <v/>
      </c>
      <c r="AG27" s="169" t="s">
        <v>183</v>
      </c>
      <c r="AH27" s="196" t="str">
        <f ca="1">IF(LEN(AH24)&gt;0,Gnd,"")</f>
        <v/>
      </c>
      <c r="AI27" s="169" t="s">
        <v>183</v>
      </c>
      <c r="AJ27" s="196" t="str">
        <f ca="1">IF(LEN(AJ24)&gt;0,Gnd,"")</f>
        <v/>
      </c>
      <c r="AK27" s="169" t="s">
        <v>183</v>
      </c>
      <c r="AL27" s="196" t="str">
        <f ca="1">IF(LEN(AL24)&gt;0,Gnd,"")</f>
        <v/>
      </c>
      <c r="AM27" s="169" t="s">
        <v>183</v>
      </c>
      <c r="AN27" s="196" t="str">
        <f ca="1">IF(LEN(AN24)&gt;0,Gnd,"")</f>
        <v/>
      </c>
      <c r="AO27" s="169" t="s">
        <v>183</v>
      </c>
      <c r="AP27" s="196" t="str">
        <f ca="1">IF(LEN(AP24)&gt;0,Gnd,"")</f>
        <v/>
      </c>
      <c r="AQ27" s="169" t="s">
        <v>183</v>
      </c>
      <c r="AR27" s="196" t="str">
        <f ca="1">IF(LEN(AR24)&gt;0,Gnd,"")</f>
        <v/>
      </c>
      <c r="AS27" s="169" t="s">
        <v>183</v>
      </c>
      <c r="AT27" s="196" t="str">
        <f ca="1">IF(LEN(AT24)&gt;0,Gnd,"")</f>
        <v/>
      </c>
      <c r="AU27" s="169" t="s">
        <v>183</v>
      </c>
      <c r="AV27" s="196" t="str">
        <f ca="1">IF(LEN(AV24)&gt;0,Gnd,"")</f>
        <v/>
      </c>
      <c r="AW27" s="169" t="s">
        <v>183</v>
      </c>
      <c r="AX27" s="196" t="str">
        <f ca="1">IF(LEN(AX24)&gt;0,Gnd,"")</f>
        <v/>
      </c>
      <c r="AY27" s="169" t="s">
        <v>183</v>
      </c>
      <c r="AZ27" s="196" t="str">
        <f ca="1">IF(LEN(AZ24)&gt;0,Gnd,"")</f>
        <v/>
      </c>
      <c r="BA27" s="169" t="s">
        <v>183</v>
      </c>
      <c r="BB27" s="196" t="str">
        <f ca="1">IF(LEN(BB24)&gt;0,Gnd,"")</f>
        <v/>
      </c>
      <c r="BC27" s="169" t="s">
        <v>183</v>
      </c>
      <c r="BD27" s="196" t="str">
        <f ca="1">IF(LEN(BD24)&gt;0,Gnd,"")</f>
        <v/>
      </c>
      <c r="BE27" s="169" t="s">
        <v>183</v>
      </c>
      <c r="BF27" s="196" t="str">
        <f ca="1">IF(LEN(BF24)&gt;0,Gnd,"")</f>
        <v/>
      </c>
      <c r="BG27" s="169" t="s">
        <v>183</v>
      </c>
      <c r="BH27" s="196" t="str">
        <f ca="1">IF(LEN(BH24)&gt;0,Gnd,"")</f>
        <v/>
      </c>
      <c r="BI27" s="169" t="s">
        <v>183</v>
      </c>
      <c r="BJ27" s="196" t="str">
        <f ca="1">IF(LEN(BJ24)&gt;0,Gnd,"")</f>
        <v/>
      </c>
      <c r="BM27" s="272" t="e">
        <f ca="1">MATCH($BK$1,OFFSET(DUT!$B$18,BM26,0,200),0)+BM26</f>
        <v>#N/A</v>
      </c>
      <c r="BN27" s="350" t="e">
        <f ca="1">(OFFSET(DUT!$E$17,$BM27,$BN$2)*$BN$1)+(BO27/100000000)</f>
        <v>#N/A</v>
      </c>
      <c r="BO27" s="72" t="e">
        <f ca="1">OFFSET(DUT!$E$17,$BM27,$BO$2)*$BO$1</f>
        <v>#N/A</v>
      </c>
      <c r="BP27" s="72" t="e">
        <f t="shared" ca="1" si="0"/>
        <v>#REF!</v>
      </c>
      <c r="BQ27" s="76" t="e">
        <f t="shared" ref="BQ27:BQ32" si="7">IF(BQ26+1&lt;=$BK$2,BQ26+1,NA())</f>
        <v>#N/A</v>
      </c>
      <c r="BR27" s="349" t="e">
        <f t="shared" ca="1" si="4"/>
        <v>#REF!</v>
      </c>
      <c r="BS27" s="79" t="e">
        <f t="shared" ca="1" si="1"/>
        <v>#REF!</v>
      </c>
      <c r="BT27" s="351" t="e">
        <f ca="1">OFFSET(DUT!$B$17,BM27,1)</f>
        <v>#N/A</v>
      </c>
      <c r="BU27" s="344" t="e">
        <f t="shared" ca="1" si="6"/>
        <v>#REF!</v>
      </c>
      <c r="BV27" s="284" t="e">
        <f t="shared" ca="1" si="5"/>
        <v>#REF!</v>
      </c>
      <c r="BW27" s="194" t="e">
        <f t="shared" ca="1" si="2"/>
        <v>#N/A</v>
      </c>
      <c r="BX27" s="276" t="e">
        <f ca="1">OFFSET(DUT!$I$17,BM27,0)&amp;""</f>
        <v>#N/A</v>
      </c>
      <c r="BY27" s="292" t="e">
        <f ca="1">IF(AND($BW27,CC27),IF($BX27=" Custom",OFFSET(DUT!$J$17,$BM27,0)&amp;"",VLOOKUP($BX27,Probes!$B$139:$F$148,BY$2,0)&amp;""),"")</f>
        <v>#N/A</v>
      </c>
      <c r="BZ27" s="292" t="e">
        <f ca="1">IF(AND($BW27,CD27),IF($BX27=" Custom",OFFSET(DUT!$K$17,$BM27,0)&amp;"",VLOOKUP($BX27,Probes!$B$139:$F$148,BZ$2,0)&amp;""),"")</f>
        <v>#N/A</v>
      </c>
      <c r="CA27" s="292" t="e">
        <f ca="1">IF(AND($BW27,CE27),IF($BX27=" Custom",OFFSET(DUT!$L$17,$BM27,0)&amp;"",VLOOKUP($BX27,Probes!$B$139:$F$148,CA$2,0)&amp;""),"")</f>
        <v>#N/A</v>
      </c>
      <c r="CB27" s="292" t="e">
        <f ca="1">IF(AND($BW27,CF27),IF($BX27=" Custom",OFFSET(DUT!$M$17,$BM27,0)&amp;"",VLOOKUP($BX27,Probes!$B$139:$F$148,CB$2,0)&amp;""),"")</f>
        <v>#N/A</v>
      </c>
      <c r="CC27" s="80" t="e">
        <f ca="1">(HLOOKUP($BK$1,Probes!$C$36:$F$43,5,0)=1)</f>
        <v>#N/A</v>
      </c>
      <c r="CD27" s="80" t="e">
        <f ca="1">(HLOOKUP($BK$1,Probes!$C$36:$F$43,6,0)=1)</f>
        <v>#N/A</v>
      </c>
      <c r="CE27" s="80" t="e">
        <f ca="1">(HLOOKUP($BK$1,Probes!$C$36:$F$43,7,0)=1)</f>
        <v>#N/A</v>
      </c>
      <c r="CF27" s="80" t="e">
        <f ca="1">(HLOOKUP($BK$1,Probes!$C$36:$F$43,8,0)=1)</f>
        <v>#N/A</v>
      </c>
      <c r="CH27" s="276"/>
      <c r="CI27" s="72" t="e">
        <f ca="1">IF($CI$1,$BL$2+$CI$1,CI26-$BT$1)</f>
        <v>#REF!</v>
      </c>
      <c r="CJ27" s="72" t="e">
        <f ca="1">IF($CJ$1,$BL$2+$CJ$1,CJ26-$BT$1)</f>
        <v>#REF!</v>
      </c>
      <c r="CK27" s="227"/>
    </row>
    <row r="28" spans="1:89" ht="12.75" customHeight="1">
      <c r="A28" s="5"/>
      <c r="B28" s="176"/>
      <c r="C28" s="426" t="str">
        <f ca="1">IF(LEN(D29)&gt;0,Connection,"  |")</f>
        <v xml:space="preserve">  |</v>
      </c>
      <c r="D28" s="427"/>
      <c r="E28" s="426" t="str">
        <f ca="1">IF(LEN(F29)&gt;0,Connection,"  |")</f>
        <v xml:space="preserve">  |</v>
      </c>
      <c r="F28" s="427"/>
      <c r="G28" s="426" t="str">
        <f ca="1">IF(LEN(H29)&gt;0,Connection,"  |")</f>
        <v xml:space="preserve">  |</v>
      </c>
      <c r="H28" s="427"/>
      <c r="I28" s="426" t="str">
        <f ca="1">IF(LEN(J29)&gt;0,Connection,"  |")</f>
        <v xml:space="preserve">  |</v>
      </c>
      <c r="J28" s="427"/>
      <c r="K28" s="426" t="str">
        <f ca="1">IF(LEN(L29)&gt;0,Connection,"  |")</f>
        <v xml:space="preserve">  |</v>
      </c>
      <c r="L28" s="427"/>
      <c r="M28" s="426" t="str">
        <f ca="1">IF(LEN(N29)&gt;0,Connection,"  |")</f>
        <v xml:space="preserve">  |</v>
      </c>
      <c r="N28" s="427"/>
      <c r="O28" s="426" t="str">
        <f ca="1">IF(LEN(P29)&gt;0,Connection,"  |")</f>
        <v xml:space="preserve">  |</v>
      </c>
      <c r="P28" s="427"/>
      <c r="Q28" s="426" t="str">
        <f ca="1">IF(LEN(R29)&gt;0,Connection,"  |")</f>
        <v xml:space="preserve">  |</v>
      </c>
      <c r="R28" s="427"/>
      <c r="S28" s="426" t="str">
        <f ca="1">IF(LEN(T29)&gt;0,Connection,"  |")</f>
        <v xml:space="preserve">  |</v>
      </c>
      <c r="T28" s="427"/>
      <c r="U28" s="426" t="str">
        <f ca="1">IF(LEN(V29)&gt;0,Connection,"  |")</f>
        <v xml:space="preserve">  |</v>
      </c>
      <c r="V28" s="427"/>
      <c r="W28" s="426" t="str">
        <f ca="1">IF(LEN(X29)&gt;0,Connection,"  |")</f>
        <v xml:space="preserve">  |</v>
      </c>
      <c r="X28" s="427"/>
      <c r="Y28" s="426" t="str">
        <f ca="1">IF(LEN(Z29)&gt;0,Connection,"  |")</f>
        <v xml:space="preserve">  |</v>
      </c>
      <c r="Z28" s="427"/>
      <c r="AA28" s="426" t="str">
        <f ca="1">IF(LEN(AB29)&gt;0,Connection,"  |")</f>
        <v xml:space="preserve">  |</v>
      </c>
      <c r="AB28" s="427"/>
      <c r="AC28" s="426" t="str">
        <f ca="1">IF(LEN(AD29)&gt;0,Connection,"  |")</f>
        <v xml:space="preserve">  |</v>
      </c>
      <c r="AD28" s="427"/>
      <c r="AE28" s="426" t="str">
        <f ca="1">IF(LEN(AF29)&gt;0,Connection,"  |")</f>
        <v xml:space="preserve">  |</v>
      </c>
      <c r="AF28" s="426"/>
      <c r="AG28" s="426" t="str">
        <f ca="1">IF(LEN(AH29)&gt;0,Connection,"  |")</f>
        <v xml:space="preserve">  |</v>
      </c>
      <c r="AH28" s="427"/>
      <c r="AI28" s="426" t="str">
        <f ca="1">IF(LEN(AJ29)&gt;0,Connection,"  |")</f>
        <v xml:space="preserve">  |</v>
      </c>
      <c r="AJ28" s="427"/>
      <c r="AK28" s="426" t="str">
        <f ca="1">IF(LEN(AL29)&gt;0,Connection,"  |")</f>
        <v xml:space="preserve">  |</v>
      </c>
      <c r="AL28" s="427"/>
      <c r="AM28" s="426" t="str">
        <f ca="1">IF(LEN(AN29)&gt;0,Connection,"  |")</f>
        <v xml:space="preserve">  |</v>
      </c>
      <c r="AN28" s="427"/>
      <c r="AO28" s="426" t="str">
        <f ca="1">IF(LEN(AP29)&gt;0,Connection,"  |")</f>
        <v xml:space="preserve">  |</v>
      </c>
      <c r="AP28" s="427"/>
      <c r="AQ28" s="426" t="str">
        <f ca="1">IF(LEN(AR29)&gt;0,Connection,"  |")</f>
        <v xml:space="preserve">  |</v>
      </c>
      <c r="AR28" s="427"/>
      <c r="AS28" s="426" t="str">
        <f ca="1">IF(LEN(AT29)&gt;0,Connection,"  |")</f>
        <v xml:space="preserve">  |</v>
      </c>
      <c r="AT28" s="427"/>
      <c r="AU28" s="426" t="str">
        <f ca="1">IF(LEN(AV29)&gt;0,Connection,"  |")</f>
        <v xml:space="preserve">  |</v>
      </c>
      <c r="AV28" s="427"/>
      <c r="AW28" s="426" t="str">
        <f ca="1">IF(LEN(AX29)&gt;0,Connection,"  |")</f>
        <v xml:space="preserve">  |</v>
      </c>
      <c r="AX28" s="427"/>
      <c r="AY28" s="426" t="str">
        <f ca="1">IF(LEN(AZ29)&gt;0,Connection,"  |")</f>
        <v xml:space="preserve">  |</v>
      </c>
      <c r="AZ28" s="427"/>
      <c r="BA28" s="426" t="str">
        <f ca="1">IF(LEN(BB29)&gt;0,Connection,"  |")</f>
        <v xml:space="preserve">  |</v>
      </c>
      <c r="BB28" s="427"/>
      <c r="BC28" s="426" t="str">
        <f ca="1">IF(LEN(BD29)&gt;0,Connection,"  |")</f>
        <v xml:space="preserve">  |</v>
      </c>
      <c r="BD28" s="427"/>
      <c r="BE28" s="426" t="str">
        <f ca="1">IF(LEN(BF29)&gt;0,Connection,"  |")</f>
        <v xml:space="preserve">  |</v>
      </c>
      <c r="BF28" s="427"/>
      <c r="BG28" s="426" t="str">
        <f ca="1">IF(LEN(BH29)&gt;0,Connection,"  |")</f>
        <v xml:space="preserve">  |</v>
      </c>
      <c r="BH28" s="427"/>
      <c r="BI28" s="426" t="str">
        <f ca="1">IF(LEN(BJ29)&gt;0,Connection,"  |")</f>
        <v xml:space="preserve">  |</v>
      </c>
      <c r="BJ28" s="427"/>
      <c r="BK28" s="80"/>
      <c r="BM28" s="272" t="e">
        <f ca="1">MATCH($BK$1,OFFSET(DUT!$B$18,BM27,0,200),0)+BM27</f>
        <v>#N/A</v>
      </c>
      <c r="BN28" s="350" t="e">
        <f ca="1">(OFFSET(DUT!$E$17,$BM28,$BN$2)*$BN$1)+(BO28/100000000)</f>
        <v>#N/A</v>
      </c>
      <c r="BO28" s="72" t="e">
        <f ca="1">OFFSET(DUT!$E$17,$BM28,$BO$2)*$BO$1</f>
        <v>#N/A</v>
      </c>
      <c r="BP28" s="72" t="e">
        <f t="shared" ca="1" si="0"/>
        <v>#REF!</v>
      </c>
      <c r="BQ28" s="76" t="e">
        <f t="shared" si="7"/>
        <v>#N/A</v>
      </c>
      <c r="BR28" s="349" t="e">
        <f t="shared" ca="1" si="4"/>
        <v>#REF!</v>
      </c>
      <c r="BS28" s="79" t="e">
        <f t="shared" ca="1" si="1"/>
        <v>#REF!</v>
      </c>
      <c r="BT28" s="351" t="e">
        <f ca="1">OFFSET(DUT!$B$17,BM28,1)</f>
        <v>#N/A</v>
      </c>
      <c r="BU28" s="344" t="e">
        <f t="shared" ca="1" si="6"/>
        <v>#REF!</v>
      </c>
      <c r="BV28" s="284" t="e">
        <f t="shared" ca="1" si="5"/>
        <v>#REF!</v>
      </c>
      <c r="BW28" s="194" t="e">
        <f t="shared" ca="1" si="2"/>
        <v>#N/A</v>
      </c>
      <c r="BX28" s="276" t="e">
        <f ca="1">OFFSET(DUT!$I$17,BM28,0)&amp;""</f>
        <v>#N/A</v>
      </c>
      <c r="BY28" s="292" t="e">
        <f ca="1">IF(AND($BW28,CC28),IF($BX28=" Custom",OFFSET(DUT!$J$17,$BM28,0)&amp;"",VLOOKUP($BX28,Probes!$B$139:$F$148,BY$2,0)&amp;""),"")</f>
        <v>#N/A</v>
      </c>
      <c r="BZ28" s="292" t="e">
        <f ca="1">IF(AND($BW28,CD28),IF($BX28=" Custom",OFFSET(DUT!$K$17,$BM28,0)&amp;"",VLOOKUP($BX28,Probes!$B$139:$F$148,BZ$2,0)&amp;""),"")</f>
        <v>#N/A</v>
      </c>
      <c r="CA28" s="292" t="e">
        <f ca="1">IF(AND($BW28,CE28),IF($BX28=" Custom",OFFSET(DUT!$L$17,$BM28,0)&amp;"",VLOOKUP($BX28,Probes!$B$139:$F$148,CA$2,0)&amp;""),"")</f>
        <v>#N/A</v>
      </c>
      <c r="CB28" s="292" t="e">
        <f ca="1">IF(AND($BW28,CF28),IF($BX28=" Custom",OFFSET(DUT!$M$17,$BM28,0)&amp;"",VLOOKUP($BX28,Probes!$B$139:$F$148,CB$2,0)&amp;""),"")</f>
        <v>#N/A</v>
      </c>
      <c r="CC28" s="80" t="e">
        <f ca="1">(HLOOKUP($BK$1,Probes!$C$36:$F$43,5,0)=1)</f>
        <v>#N/A</v>
      </c>
      <c r="CD28" s="80" t="e">
        <f ca="1">(HLOOKUP($BK$1,Probes!$C$36:$F$43,6,0)=1)</f>
        <v>#N/A</v>
      </c>
      <c r="CE28" s="80" t="e">
        <f ca="1">(HLOOKUP($BK$1,Probes!$C$36:$F$43,7,0)=1)</f>
        <v>#N/A</v>
      </c>
      <c r="CF28" s="80" t="e">
        <f ca="1">(HLOOKUP($BK$1,Probes!$C$36:$F$43,8,0)=1)</f>
        <v>#N/A</v>
      </c>
      <c r="CI28" s="72" t="e">
        <f ca="1">IF($CI$1,$BL$2+$CI$1,CI29+$BT$1)</f>
        <v>#REF!</v>
      </c>
      <c r="CJ28" s="72" t="e">
        <f ca="1">IF($CJ$1,$BL$2+$CJ$1,CJ29+$BT$1)</f>
        <v>#REF!</v>
      </c>
    </row>
    <row r="29" spans="1:89" ht="12.75" customHeight="1">
      <c r="A29" s="5"/>
      <c r="B29" s="176"/>
      <c r="C29" s="169" t="s">
        <v>183</v>
      </c>
      <c r="D29" s="423" t="str">
        <f ca="1">IF(ISTEXT(OFFSET($CA$2,D16,0)),OFFSET($CA$2,D16,0),"")</f>
        <v/>
      </c>
      <c r="E29" s="169" t="s">
        <v>183</v>
      </c>
      <c r="F29" s="423" t="str">
        <f ca="1">IF(ISTEXT(OFFSET($CA$2,F16,0)),OFFSET($CA$2,F16,0),"")</f>
        <v/>
      </c>
      <c r="G29" s="169" t="s">
        <v>183</v>
      </c>
      <c r="H29" s="423" t="str">
        <f ca="1">IF(ISTEXT(OFFSET($CA$2,H16,0)),OFFSET($CA$2,H16,0),"")</f>
        <v/>
      </c>
      <c r="I29" s="169" t="s">
        <v>183</v>
      </c>
      <c r="J29" s="423" t="str">
        <f ca="1">IF(ISTEXT(OFFSET($CA$2,J16,0)),OFFSET($CA$2,J16,0),"")</f>
        <v/>
      </c>
      <c r="K29" s="169" t="s">
        <v>183</v>
      </c>
      <c r="L29" s="423" t="str">
        <f ca="1">IF(ISTEXT(OFFSET($CA$2,L16,0)),OFFSET($CA$2,L16,0),"")</f>
        <v/>
      </c>
      <c r="M29" s="169" t="s">
        <v>183</v>
      </c>
      <c r="N29" s="423" t="str">
        <f ca="1">IF(ISTEXT(OFFSET($CA$2,N16,0)),OFFSET($CA$2,N16,0),"")</f>
        <v/>
      </c>
      <c r="O29" s="169" t="s">
        <v>183</v>
      </c>
      <c r="P29" s="423" t="str">
        <f ca="1">IF(ISTEXT(OFFSET($CA$2,P16,0)),OFFSET($CA$2,P16,0),"")</f>
        <v/>
      </c>
      <c r="Q29" s="169" t="s">
        <v>183</v>
      </c>
      <c r="R29" s="423" t="str">
        <f ca="1">IF(ISTEXT(OFFSET($CA$2,R16,0)),OFFSET($CA$2,R16,0),"")</f>
        <v/>
      </c>
      <c r="S29" s="169" t="s">
        <v>183</v>
      </c>
      <c r="T29" s="423" t="str">
        <f ca="1">IF(ISTEXT(OFFSET($CA$2,T16,0)),OFFSET($CA$2,T16,0),"")</f>
        <v/>
      </c>
      <c r="U29" s="169" t="s">
        <v>183</v>
      </c>
      <c r="V29" s="423" t="str">
        <f ca="1">IF(ISTEXT(OFFSET($CA$2,V16,0)),OFFSET($CA$2,V16,0),"")</f>
        <v/>
      </c>
      <c r="W29" s="169" t="s">
        <v>183</v>
      </c>
      <c r="X29" s="423" t="str">
        <f ca="1">IF(ISTEXT(OFFSET($CA$2,X16,0)),OFFSET($CA$2,X16,0),"")</f>
        <v/>
      </c>
      <c r="Y29" s="169" t="s">
        <v>183</v>
      </c>
      <c r="Z29" s="423" t="str">
        <f ca="1">IF(ISTEXT(OFFSET($CA$2,Z16,0)),OFFSET($CA$2,Z16,0),"")</f>
        <v/>
      </c>
      <c r="AA29" s="169" t="s">
        <v>183</v>
      </c>
      <c r="AB29" s="423" t="str">
        <f ca="1">IF(ISTEXT(OFFSET($CA$2,AB16,0)),OFFSET($CA$2,AB16,0),"")</f>
        <v/>
      </c>
      <c r="AC29" s="169" t="s">
        <v>183</v>
      </c>
      <c r="AD29" s="428" t="str">
        <f ca="1">IF(ISTEXT(OFFSET($CA$2,AD16,0)),OFFSET($CA$2,AD16,0),"")</f>
        <v/>
      </c>
      <c r="AE29" s="169" t="s">
        <v>183</v>
      </c>
      <c r="AF29" s="423" t="str">
        <f ca="1">IF(ISTEXT(OFFSET($CA$2,AF16,0)),OFFSET($CA$2,AF16,0),"")</f>
        <v/>
      </c>
      <c r="AG29" s="169" t="s">
        <v>183</v>
      </c>
      <c r="AH29" s="423" t="str">
        <f ca="1">IF(ISTEXT(OFFSET($CA$2,AH16,0)),OFFSET($CA$2,AH16,0),"")</f>
        <v/>
      </c>
      <c r="AI29" s="169" t="s">
        <v>183</v>
      </c>
      <c r="AJ29" s="423" t="str">
        <f ca="1">IF(ISTEXT(OFFSET($CA$2,AJ16,0)),OFFSET($CA$2,AJ16,0),"")</f>
        <v/>
      </c>
      <c r="AK29" s="169" t="s">
        <v>183</v>
      </c>
      <c r="AL29" s="423" t="str">
        <f ca="1">IF(ISTEXT(OFFSET($CA$2,AL16,0)),OFFSET($CA$2,AL16,0),"")</f>
        <v/>
      </c>
      <c r="AM29" s="169" t="s">
        <v>183</v>
      </c>
      <c r="AN29" s="423" t="str">
        <f ca="1">IF(ISTEXT(OFFSET($CA$2,AN16,0)),OFFSET($CA$2,AN16,0),"")</f>
        <v/>
      </c>
      <c r="AO29" s="169" t="s">
        <v>183</v>
      </c>
      <c r="AP29" s="423" t="str">
        <f ca="1">IF(ISTEXT(OFFSET($CA$2,AP16,0)),OFFSET($CA$2,AP16,0),"")</f>
        <v/>
      </c>
      <c r="AQ29" s="169" t="s">
        <v>183</v>
      </c>
      <c r="AR29" s="423" t="str">
        <f ca="1">IF(ISTEXT(OFFSET($CA$2,AR16,0)),OFFSET($CA$2,AR16,0),"")</f>
        <v/>
      </c>
      <c r="AS29" s="169" t="s">
        <v>183</v>
      </c>
      <c r="AT29" s="423" t="str">
        <f ca="1">IF(ISTEXT(OFFSET($CA$2,AT16,0)),OFFSET($CA$2,AT16,0),"")</f>
        <v/>
      </c>
      <c r="AU29" s="169" t="s">
        <v>183</v>
      </c>
      <c r="AV29" s="423" t="str">
        <f ca="1">IF(ISTEXT(OFFSET($CA$2,AV16,0)),OFFSET($CA$2,AV16,0),"")</f>
        <v/>
      </c>
      <c r="AW29" s="169" t="s">
        <v>183</v>
      </c>
      <c r="AX29" s="423" t="str">
        <f ca="1">IF(ISTEXT(OFFSET($CA$2,AX16,0)),OFFSET($CA$2,AX16,0),"")</f>
        <v/>
      </c>
      <c r="AY29" s="169" t="s">
        <v>183</v>
      </c>
      <c r="AZ29" s="423" t="str">
        <f ca="1">IF(ISTEXT(OFFSET($CA$2,AZ16,0)),OFFSET($CA$2,AZ16,0),"")</f>
        <v/>
      </c>
      <c r="BA29" s="169" t="s">
        <v>183</v>
      </c>
      <c r="BB29" s="423" t="str">
        <f ca="1">IF(ISTEXT(OFFSET($CA$2,BB16,0)),OFFSET($CA$2,BB16,0),"")</f>
        <v/>
      </c>
      <c r="BC29" s="169" t="s">
        <v>183</v>
      </c>
      <c r="BD29" s="423" t="str">
        <f ca="1">IF(ISTEXT(OFFSET($CA$2,BD16,0)),OFFSET($CA$2,BD16,0),"")</f>
        <v/>
      </c>
      <c r="BE29" s="169" t="s">
        <v>183</v>
      </c>
      <c r="BF29" s="423" t="str">
        <f ca="1">IF(ISTEXT(OFFSET($CA$2,BF16,0)),OFFSET($CA$2,BF16,0),"")</f>
        <v/>
      </c>
      <c r="BG29" s="169" t="s">
        <v>183</v>
      </c>
      <c r="BH29" s="423" t="str">
        <f ca="1">IF(ISTEXT(OFFSET($CA$2,BH16,0)),OFFSET($CA$2,BH16,0),"")</f>
        <v/>
      </c>
      <c r="BI29" s="169" t="s">
        <v>183</v>
      </c>
      <c r="BJ29" s="423" t="str">
        <f ca="1">IF(ISTEXT(OFFSET($CA$2,BJ16,0)),OFFSET($CA$2,BJ16,0),"")</f>
        <v/>
      </c>
      <c r="BK29" s="80"/>
      <c r="BM29" s="272" t="e">
        <f ca="1">MATCH($BK$1,OFFSET(DUT!$B$18,BM28,0,200),0)+BM28</f>
        <v>#N/A</v>
      </c>
      <c r="BN29" s="350" t="e">
        <f ca="1">(OFFSET(DUT!$E$17,$BM29,$BN$2)*$BN$1)+(BO29/100000000)</f>
        <v>#N/A</v>
      </c>
      <c r="BO29" s="72" t="e">
        <f ca="1">OFFSET(DUT!$E$17,$BM29,$BO$2)*$BO$1</f>
        <v>#N/A</v>
      </c>
      <c r="BP29" s="72" t="e">
        <f t="shared" ca="1" si="0"/>
        <v>#REF!</v>
      </c>
      <c r="BQ29" s="76" t="e">
        <f t="shared" si="7"/>
        <v>#N/A</v>
      </c>
      <c r="BR29" s="349" t="e">
        <f t="shared" ca="1" si="4"/>
        <v>#REF!</v>
      </c>
      <c r="BS29" s="79" t="e">
        <f t="shared" ca="1" si="1"/>
        <v>#REF!</v>
      </c>
      <c r="BT29" s="351" t="e">
        <f ca="1">OFFSET(DUT!$B$17,BM29,1)</f>
        <v>#N/A</v>
      </c>
      <c r="BU29" s="344" t="e">
        <f t="shared" ca="1" si="6"/>
        <v>#REF!</v>
      </c>
      <c r="BV29" s="284" t="e">
        <f t="shared" ca="1" si="5"/>
        <v>#REF!</v>
      </c>
      <c r="BW29" s="194" t="e">
        <f t="shared" ca="1" si="2"/>
        <v>#N/A</v>
      </c>
      <c r="BX29" s="276" t="e">
        <f ca="1">OFFSET(DUT!$I$17,BM29,0)&amp;""</f>
        <v>#N/A</v>
      </c>
      <c r="BY29" s="292" t="e">
        <f ca="1">IF(AND($BW29,CC29),IF($BX29=" Custom",OFFSET(DUT!$J$17,$BM29,0)&amp;"",VLOOKUP($BX29,Probes!$B$139:$F$148,BY$2,0)&amp;""),"")</f>
        <v>#N/A</v>
      </c>
      <c r="BZ29" s="292" t="e">
        <f ca="1">IF(AND($BW29,CD29),IF($BX29=" Custom",OFFSET(DUT!$K$17,$BM29,0)&amp;"",VLOOKUP($BX29,Probes!$B$139:$F$148,BZ$2,0)&amp;""),"")</f>
        <v>#N/A</v>
      </c>
      <c r="CA29" s="292" t="e">
        <f ca="1">IF(AND($BW29,CE29),IF($BX29=" Custom",OFFSET(DUT!$L$17,$BM29,0)&amp;"",VLOOKUP($BX29,Probes!$B$139:$F$148,CA$2,0)&amp;""),"")</f>
        <v>#N/A</v>
      </c>
      <c r="CB29" s="292" t="e">
        <f ca="1">IF(AND($BW29,CF29),IF($BX29=" Custom",OFFSET(DUT!$M$17,$BM29,0)&amp;"",VLOOKUP($BX29,Probes!$B$139:$F$148,CB$2,0)&amp;""),"")</f>
        <v>#N/A</v>
      </c>
      <c r="CC29" s="80" t="e">
        <f ca="1">(HLOOKUP($BK$1,Probes!$C$36:$F$43,5,0)=1)</f>
        <v>#N/A</v>
      </c>
      <c r="CD29" s="80" t="e">
        <f ca="1">(HLOOKUP($BK$1,Probes!$C$36:$F$43,6,0)=1)</f>
        <v>#N/A</v>
      </c>
      <c r="CE29" s="80" t="e">
        <f ca="1">(HLOOKUP($BK$1,Probes!$C$36:$F$43,7,0)=1)</f>
        <v>#N/A</v>
      </c>
      <c r="CF29" s="80" t="e">
        <f ca="1">(HLOOKUP($BK$1,Probes!$C$36:$F$43,8,0)=1)</f>
        <v>#N/A</v>
      </c>
      <c r="CH29" s="276">
        <f>CH26+1</f>
        <v>9</v>
      </c>
      <c r="CI29" s="72" t="e">
        <f ca="1">OFFSET(BR$2,$CH29,0)+(0.5*$CI$1)</f>
        <v>#REF!</v>
      </c>
      <c r="CJ29" s="72" t="e">
        <f ca="1">OFFSET(BS$2,$CH29,0)+(0.5*$CJ$1)</f>
        <v>#REF!</v>
      </c>
    </row>
    <row r="30" spans="1:89">
      <c r="A30" s="5" t="s">
        <v>249</v>
      </c>
      <c r="B30" s="176"/>
      <c r="C30" s="169" t="s">
        <v>183</v>
      </c>
      <c r="D30" s="424"/>
      <c r="E30" s="169" t="s">
        <v>183</v>
      </c>
      <c r="F30" s="424"/>
      <c r="G30" s="169" t="s">
        <v>183</v>
      </c>
      <c r="H30" s="424"/>
      <c r="I30" s="169" t="s">
        <v>183</v>
      </c>
      <c r="J30" s="424"/>
      <c r="K30" s="169" t="s">
        <v>183</v>
      </c>
      <c r="L30" s="424"/>
      <c r="M30" s="169" t="s">
        <v>183</v>
      </c>
      <c r="N30" s="424"/>
      <c r="O30" s="169" t="s">
        <v>183</v>
      </c>
      <c r="P30" s="424"/>
      <c r="Q30" s="169" t="s">
        <v>183</v>
      </c>
      <c r="R30" s="424"/>
      <c r="S30" s="169" t="s">
        <v>183</v>
      </c>
      <c r="T30" s="424"/>
      <c r="U30" s="169" t="s">
        <v>183</v>
      </c>
      <c r="V30" s="424"/>
      <c r="W30" s="169" t="s">
        <v>183</v>
      </c>
      <c r="X30" s="424"/>
      <c r="Y30" s="169" t="s">
        <v>183</v>
      </c>
      <c r="Z30" s="424"/>
      <c r="AA30" s="169" t="s">
        <v>183</v>
      </c>
      <c r="AB30" s="424"/>
      <c r="AC30" s="169" t="s">
        <v>183</v>
      </c>
      <c r="AD30" s="429"/>
      <c r="AE30" s="169" t="s">
        <v>183</v>
      </c>
      <c r="AF30" s="424"/>
      <c r="AG30" s="169" t="s">
        <v>183</v>
      </c>
      <c r="AH30" s="424"/>
      <c r="AI30" s="169" t="s">
        <v>183</v>
      </c>
      <c r="AJ30" s="424"/>
      <c r="AK30" s="169" t="s">
        <v>183</v>
      </c>
      <c r="AL30" s="424"/>
      <c r="AM30" s="169" t="s">
        <v>183</v>
      </c>
      <c r="AN30" s="424"/>
      <c r="AO30" s="169" t="s">
        <v>183</v>
      </c>
      <c r="AP30" s="424"/>
      <c r="AQ30" s="169" t="s">
        <v>183</v>
      </c>
      <c r="AR30" s="424"/>
      <c r="AS30" s="169" t="s">
        <v>183</v>
      </c>
      <c r="AT30" s="424"/>
      <c r="AU30" s="169" t="s">
        <v>183</v>
      </c>
      <c r="AV30" s="424"/>
      <c r="AW30" s="169" t="s">
        <v>183</v>
      </c>
      <c r="AX30" s="424"/>
      <c r="AY30" s="169" t="s">
        <v>183</v>
      </c>
      <c r="AZ30" s="424"/>
      <c r="BA30" s="169" t="s">
        <v>183</v>
      </c>
      <c r="BB30" s="424"/>
      <c r="BC30" s="169" t="s">
        <v>183</v>
      </c>
      <c r="BD30" s="424"/>
      <c r="BE30" s="169" t="s">
        <v>183</v>
      </c>
      <c r="BF30" s="424"/>
      <c r="BG30" s="169" t="s">
        <v>183</v>
      </c>
      <c r="BH30" s="424"/>
      <c r="BI30" s="169" t="s">
        <v>183</v>
      </c>
      <c r="BJ30" s="424"/>
      <c r="BK30" s="80"/>
      <c r="BM30" s="272" t="e">
        <f ca="1">MATCH($BK$1,OFFSET(DUT!$B$18,BM29,0,200),0)+BM29</f>
        <v>#N/A</v>
      </c>
      <c r="BN30" s="350" t="e">
        <f ca="1">(OFFSET(DUT!$E$17,$BM30,$BN$2)*$BN$1)+(BO30/100000000)</f>
        <v>#N/A</v>
      </c>
      <c r="BO30" s="72" t="e">
        <f ca="1">OFFSET(DUT!$E$17,$BM30,$BO$2)*$BO$1</f>
        <v>#N/A</v>
      </c>
      <c r="BP30" s="72" t="e">
        <f t="shared" ca="1" si="0"/>
        <v>#REF!</v>
      </c>
      <c r="BQ30" s="76" t="e">
        <f t="shared" si="7"/>
        <v>#N/A</v>
      </c>
      <c r="BR30" s="349" t="e">
        <f t="shared" ca="1" si="4"/>
        <v>#REF!</v>
      </c>
      <c r="BS30" s="79" t="e">
        <f t="shared" ca="1" si="1"/>
        <v>#REF!</v>
      </c>
      <c r="BT30" s="351" t="e">
        <f ca="1">OFFSET(DUT!$B$17,BM30,1)</f>
        <v>#N/A</v>
      </c>
      <c r="BU30" s="344" t="e">
        <f t="shared" ca="1" si="6"/>
        <v>#REF!</v>
      </c>
      <c r="BV30" s="284" t="e">
        <f t="shared" ca="1" si="5"/>
        <v>#REF!</v>
      </c>
      <c r="BW30" s="194" t="e">
        <f t="shared" ca="1" si="2"/>
        <v>#N/A</v>
      </c>
      <c r="BX30" s="276" t="e">
        <f ca="1">OFFSET(DUT!$I$17,BM30,0)&amp;""</f>
        <v>#N/A</v>
      </c>
      <c r="BY30" s="292" t="e">
        <f ca="1">IF(AND($BW30,CC30),IF($BX30=" Custom",OFFSET(DUT!$J$17,$BM30,0)&amp;"",VLOOKUP($BX30,Probes!$B$139:$F$148,BY$2,0)&amp;""),"")</f>
        <v>#N/A</v>
      </c>
      <c r="BZ30" s="292" t="e">
        <f ca="1">IF(AND($BW30,CD30),IF($BX30=" Custom",OFFSET(DUT!$K$17,$BM30,0)&amp;"",VLOOKUP($BX30,Probes!$B$139:$F$148,BZ$2,0)&amp;""),"")</f>
        <v>#N/A</v>
      </c>
      <c r="CA30" s="292" t="e">
        <f ca="1">IF(AND($BW30,CE30),IF($BX30=" Custom",OFFSET(DUT!$L$17,$BM30,0)&amp;"",VLOOKUP($BX30,Probes!$B$139:$F$148,CA$2,0)&amp;""),"")</f>
        <v>#N/A</v>
      </c>
      <c r="CB30" s="292" t="e">
        <f ca="1">IF(AND($BW30,CF30),IF($BX30=" Custom",OFFSET(DUT!$M$17,$BM30,0)&amp;"",VLOOKUP($BX30,Probes!$B$139:$F$148,CB$2,0)&amp;""),"")</f>
        <v>#N/A</v>
      </c>
      <c r="CC30" s="80" t="e">
        <f ca="1">(HLOOKUP($BK$1,Probes!$C$36:$F$43,5,0)=1)</f>
        <v>#N/A</v>
      </c>
      <c r="CD30" s="80" t="e">
        <f ca="1">(HLOOKUP($BK$1,Probes!$C$36:$F$43,6,0)=1)</f>
        <v>#N/A</v>
      </c>
      <c r="CE30" s="80" t="e">
        <f ca="1">(HLOOKUP($BK$1,Probes!$C$36:$F$43,7,0)=1)</f>
        <v>#N/A</v>
      </c>
      <c r="CF30" s="80" t="e">
        <f ca="1">(HLOOKUP($BK$1,Probes!$C$36:$F$43,8,0)=1)</f>
        <v>#N/A</v>
      </c>
      <c r="CI30" s="72" t="e">
        <f ca="1">IF($CI$1,$BL$2+$CI$1,CI29-$BT$1)</f>
        <v>#REF!</v>
      </c>
      <c r="CJ30" s="72" t="e">
        <f ca="1">IF($CJ$1,$BL$2+$CJ$1,CJ29-$BT$1)</f>
        <v>#REF!</v>
      </c>
    </row>
    <row r="31" spans="1:89">
      <c r="A31" s="5"/>
      <c r="B31" s="176"/>
      <c r="C31" s="169" t="s">
        <v>183</v>
      </c>
      <c r="D31" s="425"/>
      <c r="E31" s="169" t="s">
        <v>183</v>
      </c>
      <c r="F31" s="425"/>
      <c r="G31" s="169" t="s">
        <v>183</v>
      </c>
      <c r="H31" s="425"/>
      <c r="I31" s="169" t="s">
        <v>183</v>
      </c>
      <c r="J31" s="425"/>
      <c r="K31" s="169" t="s">
        <v>183</v>
      </c>
      <c r="L31" s="425"/>
      <c r="M31" s="169" t="s">
        <v>183</v>
      </c>
      <c r="N31" s="425"/>
      <c r="O31" s="169" t="s">
        <v>183</v>
      </c>
      <c r="P31" s="425"/>
      <c r="Q31" s="169" t="s">
        <v>183</v>
      </c>
      <c r="R31" s="425"/>
      <c r="S31" s="169" t="s">
        <v>183</v>
      </c>
      <c r="T31" s="425"/>
      <c r="U31" s="169" t="s">
        <v>183</v>
      </c>
      <c r="V31" s="425"/>
      <c r="W31" s="169" t="s">
        <v>183</v>
      </c>
      <c r="X31" s="425"/>
      <c r="Y31" s="169" t="s">
        <v>183</v>
      </c>
      <c r="Z31" s="425"/>
      <c r="AA31" s="169" t="s">
        <v>183</v>
      </c>
      <c r="AB31" s="425"/>
      <c r="AC31" s="169" t="s">
        <v>183</v>
      </c>
      <c r="AD31" s="430"/>
      <c r="AE31" s="169" t="s">
        <v>183</v>
      </c>
      <c r="AF31" s="425"/>
      <c r="AG31" s="169" t="s">
        <v>183</v>
      </c>
      <c r="AH31" s="425"/>
      <c r="AI31" s="169" t="s">
        <v>183</v>
      </c>
      <c r="AJ31" s="425"/>
      <c r="AK31" s="169" t="s">
        <v>183</v>
      </c>
      <c r="AL31" s="425"/>
      <c r="AM31" s="169" t="s">
        <v>183</v>
      </c>
      <c r="AN31" s="425"/>
      <c r="AO31" s="169" t="s">
        <v>183</v>
      </c>
      <c r="AP31" s="425"/>
      <c r="AQ31" s="169" t="s">
        <v>183</v>
      </c>
      <c r="AR31" s="425"/>
      <c r="AS31" s="169" t="s">
        <v>183</v>
      </c>
      <c r="AT31" s="425"/>
      <c r="AU31" s="169" t="s">
        <v>183</v>
      </c>
      <c r="AV31" s="425"/>
      <c r="AW31" s="169" t="s">
        <v>183</v>
      </c>
      <c r="AX31" s="425"/>
      <c r="AY31" s="169" t="s">
        <v>183</v>
      </c>
      <c r="AZ31" s="425"/>
      <c r="BA31" s="169" t="s">
        <v>183</v>
      </c>
      <c r="BB31" s="425"/>
      <c r="BC31" s="169" t="s">
        <v>183</v>
      </c>
      <c r="BD31" s="425"/>
      <c r="BE31" s="169" t="s">
        <v>183</v>
      </c>
      <c r="BF31" s="425"/>
      <c r="BG31" s="169" t="s">
        <v>183</v>
      </c>
      <c r="BH31" s="425"/>
      <c r="BI31" s="169" t="s">
        <v>183</v>
      </c>
      <c r="BJ31" s="425"/>
      <c r="BK31" s="80"/>
      <c r="BM31" s="272" t="e">
        <f ca="1">MATCH($BK$1,OFFSET(DUT!$B$18,BM30,0,200),0)+BM30</f>
        <v>#N/A</v>
      </c>
      <c r="BN31" s="350" t="e">
        <f ca="1">(OFFSET(DUT!$E$17,$BM31,$BN$2)*$BN$1)+(BO31/100000000)</f>
        <v>#N/A</v>
      </c>
      <c r="BO31" s="72" t="e">
        <f ca="1">OFFSET(DUT!$E$17,$BM31,$BO$2)*$BO$1</f>
        <v>#N/A</v>
      </c>
      <c r="BP31" s="72" t="e">
        <f t="shared" ca="1" si="0"/>
        <v>#REF!</v>
      </c>
      <c r="BQ31" s="76" t="e">
        <f t="shared" si="7"/>
        <v>#N/A</v>
      </c>
      <c r="BR31" s="349" t="e">
        <f t="shared" ca="1" si="4"/>
        <v>#REF!</v>
      </c>
      <c r="BS31" s="79" t="e">
        <f t="shared" ca="1" si="1"/>
        <v>#REF!</v>
      </c>
      <c r="BT31" s="351" t="e">
        <f ca="1">OFFSET(DUT!$B$17,BM31,1)</f>
        <v>#N/A</v>
      </c>
      <c r="BU31" s="344" t="e">
        <f t="shared" ca="1" si="6"/>
        <v>#REF!</v>
      </c>
      <c r="BV31" s="284" t="e">
        <f t="shared" ca="1" si="5"/>
        <v>#REF!</v>
      </c>
      <c r="BW31" s="194" t="e">
        <f t="shared" ca="1" si="2"/>
        <v>#N/A</v>
      </c>
      <c r="BX31" s="276" t="e">
        <f ca="1">OFFSET(DUT!$I$17,BM31,0)&amp;""</f>
        <v>#N/A</v>
      </c>
      <c r="BY31" s="292" t="e">
        <f ca="1">IF(AND($BW31,CC31),IF($BX31=" Custom",OFFSET(DUT!$J$17,$BM31,0)&amp;"",VLOOKUP($BX31,Probes!$B$139:$F$148,BY$2,0)&amp;""),"")</f>
        <v>#N/A</v>
      </c>
      <c r="BZ31" s="292" t="e">
        <f ca="1">IF(AND($BW31,CD31),IF($BX31=" Custom",OFFSET(DUT!$K$17,$BM31,0)&amp;"",VLOOKUP($BX31,Probes!$B$139:$F$148,BZ$2,0)&amp;""),"")</f>
        <v>#N/A</v>
      </c>
      <c r="CA31" s="292" t="e">
        <f ca="1">IF(AND($BW31,CE31),IF($BX31=" Custom",OFFSET(DUT!$L$17,$BM31,0)&amp;"",VLOOKUP($BX31,Probes!$B$139:$F$148,CA$2,0)&amp;""),"")</f>
        <v>#N/A</v>
      </c>
      <c r="CB31" s="292" t="e">
        <f ca="1">IF(AND($BW31,CF31),IF($BX31=" Custom",OFFSET(DUT!$M$17,$BM31,0)&amp;"",VLOOKUP($BX31,Probes!$B$139:$F$148,CB$2,0)&amp;""),"")</f>
        <v>#N/A</v>
      </c>
      <c r="CC31" s="80" t="e">
        <f ca="1">(HLOOKUP($BK$1,Probes!$C$36:$F$43,5,0)=1)</f>
        <v>#N/A</v>
      </c>
      <c r="CD31" s="80" t="e">
        <f ca="1">(HLOOKUP($BK$1,Probes!$C$36:$F$43,6,0)=1)</f>
        <v>#N/A</v>
      </c>
      <c r="CE31" s="80" t="e">
        <f ca="1">(HLOOKUP($BK$1,Probes!$C$36:$F$43,7,0)=1)</f>
        <v>#N/A</v>
      </c>
      <c r="CF31" s="80" t="e">
        <f ca="1">(HLOOKUP($BK$1,Probes!$C$36:$F$43,8,0)=1)</f>
        <v>#N/A</v>
      </c>
      <c r="CI31" s="72" t="e">
        <f ca="1">IF($CI$1,$BL$2+$CI$1,CI32+$BT$1)</f>
        <v>#REF!</v>
      </c>
      <c r="CJ31" s="72" t="e">
        <f ca="1">IF($CJ$1,$BL$2+$CJ$1,CJ32+$BT$1)</f>
        <v>#REF!</v>
      </c>
    </row>
    <row r="32" spans="1:89">
      <c r="A32" s="5"/>
      <c r="B32" s="176"/>
      <c r="C32" s="169" t="s">
        <v>183</v>
      </c>
      <c r="D32" s="169" t="str">
        <f ca="1">IF(LEN(D29)&gt;0,IF(LEN(D34)&gt;0,"|",Gnd),"")</f>
        <v/>
      </c>
      <c r="E32" s="169" t="s">
        <v>183</v>
      </c>
      <c r="F32" s="169" t="str">
        <f ca="1">IF(LEN(F29)&gt;0,IF(LEN(F34)&gt;0,"|",Gnd),"")</f>
        <v/>
      </c>
      <c r="G32" s="169" t="s">
        <v>183</v>
      </c>
      <c r="H32" s="169" t="str">
        <f ca="1">IF(LEN(H29)&gt;0,IF(LEN(H34)&gt;0,"|",Gnd),"")</f>
        <v/>
      </c>
      <c r="I32" s="169" t="s">
        <v>183</v>
      </c>
      <c r="J32" s="169" t="str">
        <f ca="1">IF(LEN(J29)&gt;0,IF(LEN(J34)&gt;0,"|",Gnd),"")</f>
        <v/>
      </c>
      <c r="K32" s="169" t="s">
        <v>183</v>
      </c>
      <c r="L32" s="169" t="str">
        <f ca="1">IF(LEN(L29)&gt;0,IF(LEN(L34)&gt;0,"|",Gnd),"")</f>
        <v/>
      </c>
      <c r="M32" s="169" t="s">
        <v>183</v>
      </c>
      <c r="N32" s="169" t="str">
        <f ca="1">IF(LEN(N29)&gt;0,IF(LEN(N34)&gt;0,"|",Gnd),"")</f>
        <v/>
      </c>
      <c r="O32" s="169" t="s">
        <v>183</v>
      </c>
      <c r="P32" s="169" t="str">
        <f ca="1">IF(LEN(P29)&gt;0,IF(LEN(P34)&gt;0,"|",Gnd),"")</f>
        <v/>
      </c>
      <c r="Q32" s="169" t="s">
        <v>183</v>
      </c>
      <c r="R32" s="169" t="str">
        <f ca="1">IF(LEN(R29)&gt;0,IF(LEN(R34)&gt;0,"|",Gnd),"")</f>
        <v/>
      </c>
      <c r="S32" s="169" t="s">
        <v>183</v>
      </c>
      <c r="T32" s="169" t="str">
        <f ca="1">IF(LEN(T29)&gt;0,IF(LEN(T34)&gt;0,"|",Gnd),"")</f>
        <v/>
      </c>
      <c r="U32" s="169" t="s">
        <v>183</v>
      </c>
      <c r="V32" s="169" t="str">
        <f ca="1">IF(LEN(V29)&gt;0,IF(LEN(V34)&gt;0,"|",Gnd),"")</f>
        <v/>
      </c>
      <c r="W32" s="169" t="s">
        <v>183</v>
      </c>
      <c r="X32" s="169" t="str">
        <f ca="1">IF(LEN(X29)&gt;0,IF(LEN(X34)&gt;0,"|",Gnd),"")</f>
        <v/>
      </c>
      <c r="Y32" s="169" t="s">
        <v>183</v>
      </c>
      <c r="Z32" s="169" t="str">
        <f ca="1">IF(LEN(Z29)&gt;0,IF(LEN(Z34)&gt;0,"|",Gnd),"")</f>
        <v/>
      </c>
      <c r="AA32" s="169" t="s">
        <v>183</v>
      </c>
      <c r="AB32" s="169" t="str">
        <f ca="1">IF(LEN(AB29)&gt;0,IF(LEN(AB34)&gt;0,"|",Gnd),"")</f>
        <v/>
      </c>
      <c r="AC32" s="169" t="s">
        <v>183</v>
      </c>
      <c r="AD32" s="169" t="str">
        <f ca="1">IF(LEN(AD29)&gt;0,IF(LEN(AD34)&gt;0,"|",Gnd),"")</f>
        <v/>
      </c>
      <c r="AE32" s="169" t="s">
        <v>183</v>
      </c>
      <c r="AF32" s="169" t="str">
        <f ca="1">IF(LEN(AF29)&gt;0,IF(LEN(AF34)&gt;0,"|",Gnd),"")</f>
        <v/>
      </c>
      <c r="AG32" s="169" t="s">
        <v>183</v>
      </c>
      <c r="AH32" s="169" t="str">
        <f ca="1">IF(LEN(AH29)&gt;0,IF(LEN(AH34)&gt;0,"|",Gnd),"")</f>
        <v/>
      </c>
      <c r="AI32" s="169" t="s">
        <v>183</v>
      </c>
      <c r="AJ32" s="169" t="str">
        <f ca="1">IF(LEN(AJ29)&gt;0,IF(LEN(AJ34)&gt;0,"|",Gnd),"")</f>
        <v/>
      </c>
      <c r="AK32" s="169" t="s">
        <v>183</v>
      </c>
      <c r="AL32" s="169" t="str">
        <f ca="1">IF(LEN(AL29)&gt;0,IF(LEN(AL34)&gt;0,"|",Gnd),"")</f>
        <v/>
      </c>
      <c r="AM32" s="169" t="s">
        <v>183</v>
      </c>
      <c r="AN32" s="169" t="str">
        <f ca="1">IF(LEN(AN29)&gt;0,IF(LEN(AN34)&gt;0,"|",Gnd),"")</f>
        <v/>
      </c>
      <c r="AO32" s="169" t="s">
        <v>183</v>
      </c>
      <c r="AP32" s="169" t="str">
        <f ca="1">IF(LEN(AP29)&gt;0,IF(LEN(AP34)&gt;0,"|",Gnd),"")</f>
        <v/>
      </c>
      <c r="AQ32" s="169" t="s">
        <v>183</v>
      </c>
      <c r="AR32" s="169" t="str">
        <f ca="1">IF(LEN(AR29)&gt;0,IF(LEN(AR34)&gt;0,"|",Gnd),"")</f>
        <v/>
      </c>
      <c r="AS32" s="169" t="s">
        <v>183</v>
      </c>
      <c r="AT32" s="169" t="str">
        <f ca="1">IF(LEN(AT29)&gt;0,IF(LEN(AT34)&gt;0,"|",Gnd),"")</f>
        <v/>
      </c>
      <c r="AU32" s="169" t="s">
        <v>183</v>
      </c>
      <c r="AV32" s="169" t="str">
        <f ca="1">IF(LEN(AV29)&gt;0,IF(LEN(AV34)&gt;0,"|",Gnd),"")</f>
        <v/>
      </c>
      <c r="AW32" s="169" t="s">
        <v>183</v>
      </c>
      <c r="AX32" s="169" t="str">
        <f ca="1">IF(LEN(AX29)&gt;0,IF(LEN(AX34)&gt;0,"|",Gnd),"")</f>
        <v/>
      </c>
      <c r="AY32" s="169" t="s">
        <v>183</v>
      </c>
      <c r="AZ32" s="169" t="str">
        <f ca="1">IF(LEN(AZ29)&gt;0,IF(LEN(AZ34)&gt;0,"|",Gnd),"")</f>
        <v/>
      </c>
      <c r="BA32" s="169" t="s">
        <v>183</v>
      </c>
      <c r="BB32" s="169" t="str">
        <f ca="1">IF(LEN(BB29)&gt;0,IF(LEN(BB34)&gt;0,"|",Gnd),"")</f>
        <v/>
      </c>
      <c r="BC32" s="169" t="s">
        <v>183</v>
      </c>
      <c r="BD32" s="169" t="str">
        <f ca="1">IF(LEN(BD29)&gt;0,IF(LEN(BD34)&gt;0,"|",Gnd),"")</f>
        <v/>
      </c>
      <c r="BE32" s="169" t="s">
        <v>183</v>
      </c>
      <c r="BF32" s="169" t="str">
        <f ca="1">IF(LEN(BF29)&gt;0,IF(LEN(BF34)&gt;0,"|",Gnd),"")</f>
        <v/>
      </c>
      <c r="BG32" s="169" t="s">
        <v>183</v>
      </c>
      <c r="BH32" s="169" t="str">
        <f ca="1">IF(LEN(BH29)&gt;0,IF(LEN(BH34)&gt;0,"|",Gnd),"")</f>
        <v/>
      </c>
      <c r="BI32" s="169" t="s">
        <v>183</v>
      </c>
      <c r="BJ32" s="169" t="str">
        <f ca="1">IF(LEN(BJ29)&gt;0,IF(LEN(BJ34)&gt;0,"|",Gnd),"")</f>
        <v/>
      </c>
      <c r="BK32" s="80"/>
      <c r="BM32" s="272" t="e">
        <f ca="1">MATCH($BK$1,OFFSET(DUT!$B$18,BM31,0,200),0)+BM31</f>
        <v>#N/A</v>
      </c>
      <c r="BN32" s="350" t="e">
        <f ca="1">(OFFSET(DUT!$E$17,$BM32,$BN$2)*$BN$1)+(BO32/100000000)</f>
        <v>#N/A</v>
      </c>
      <c r="BO32" s="72" t="e">
        <f ca="1">OFFSET(DUT!$E$17,$BM32,$BO$2)*$BO$1</f>
        <v>#N/A</v>
      </c>
      <c r="BP32" s="72" t="e">
        <f t="shared" ca="1" si="0"/>
        <v>#REF!</v>
      </c>
      <c r="BQ32" s="76" t="e">
        <f t="shared" si="7"/>
        <v>#N/A</v>
      </c>
      <c r="BR32" s="349" t="e">
        <f t="shared" ca="1" si="4"/>
        <v>#REF!</v>
      </c>
      <c r="BS32" s="79" t="e">
        <f t="shared" ca="1" si="1"/>
        <v>#REF!</v>
      </c>
      <c r="BT32" s="351" t="e">
        <f ca="1">OFFSET(DUT!$B$17,BM32,1)</f>
        <v>#N/A</v>
      </c>
      <c r="BU32" s="344" t="e">
        <f t="shared" ca="1" si="6"/>
        <v>#REF!</v>
      </c>
      <c r="BV32" s="284" t="e">
        <f t="shared" ca="1" si="5"/>
        <v>#REF!</v>
      </c>
      <c r="BW32" s="194" t="e">
        <f t="shared" ca="1" si="2"/>
        <v>#N/A</v>
      </c>
      <c r="BX32" s="276" t="e">
        <f ca="1">OFFSET(DUT!$I$17,BM32,0)&amp;""</f>
        <v>#N/A</v>
      </c>
      <c r="BY32" s="292" t="e">
        <f ca="1">IF(AND($BW32,CC32),IF($BX32=" Custom",OFFSET(DUT!$J$17,$BM32,0)&amp;"",VLOOKUP($BX32,Probes!$B$139:$F$148,BY$2,0)&amp;""),"")</f>
        <v>#N/A</v>
      </c>
      <c r="BZ32" s="292" t="e">
        <f ca="1">IF(AND($BW32,CD32),IF($BX32=" Custom",OFFSET(DUT!$K$17,$BM32,0)&amp;"",VLOOKUP($BX32,Probes!$B$139:$F$148,BZ$2,0)&amp;""),"")</f>
        <v>#N/A</v>
      </c>
      <c r="CA32" s="292" t="e">
        <f ca="1">IF(AND($BW32,CE32),IF($BX32=" Custom",OFFSET(DUT!$L$17,$BM32,0)&amp;"",VLOOKUP($BX32,Probes!$B$139:$F$148,CA$2,0)&amp;""),"")</f>
        <v>#N/A</v>
      </c>
      <c r="CB32" s="292" t="e">
        <f ca="1">IF(AND($BW32,CF32),IF($BX32=" Custom",OFFSET(DUT!$M$17,$BM32,0)&amp;"",VLOOKUP($BX32,Probes!$B$139:$F$148,CB$2,0)&amp;""),"")</f>
        <v>#N/A</v>
      </c>
      <c r="CC32" s="80" t="e">
        <f ca="1">(HLOOKUP($BK$1,Probes!$C$36:$F$43,5,0)=1)</f>
        <v>#N/A</v>
      </c>
      <c r="CD32" s="80" t="e">
        <f ca="1">(HLOOKUP($BK$1,Probes!$C$36:$F$43,6,0)=1)</f>
        <v>#N/A</v>
      </c>
      <c r="CE32" s="80" t="e">
        <f ca="1">(HLOOKUP($BK$1,Probes!$C$36:$F$43,7,0)=1)</f>
        <v>#N/A</v>
      </c>
      <c r="CF32" s="80" t="e">
        <f ca="1">(HLOOKUP($BK$1,Probes!$C$36:$F$43,8,0)=1)</f>
        <v>#N/A</v>
      </c>
      <c r="CH32" s="276">
        <f>CH29+1</f>
        <v>10</v>
      </c>
      <c r="CI32" s="72" t="e">
        <f ca="1">OFFSET(BR$2,$CH32,0)+(0.5*$CI$1)</f>
        <v>#REF!</v>
      </c>
      <c r="CJ32" s="72" t="e">
        <f ca="1">OFFSET(BS$2,$CH32,0)+(0.5*$CJ$1)</f>
        <v>#REF!</v>
      </c>
    </row>
    <row r="33" spans="1:89">
      <c r="A33" s="5"/>
      <c r="B33" s="176"/>
      <c r="C33" s="426" t="str">
        <f ca="1">IF(LEN(D34)&gt;0,IF(LEN(D29)&gt;0,"  |      |",Connection),"  |")</f>
        <v xml:space="preserve">  |</v>
      </c>
      <c r="D33" s="427"/>
      <c r="E33" s="426" t="str">
        <f ca="1">IF(LEN(F34)&gt;0,IF(LEN(F29)&gt;0,"  |      |",Connection),"  |")</f>
        <v xml:space="preserve">  |</v>
      </c>
      <c r="F33" s="427"/>
      <c r="G33" s="426" t="str">
        <f ca="1">IF(LEN(H34)&gt;0,IF(LEN(H29)&gt;0,"  |      |",Connection),"  |")</f>
        <v xml:space="preserve">  |</v>
      </c>
      <c r="H33" s="427"/>
      <c r="I33" s="426" t="str">
        <f ca="1">IF(LEN(J34)&gt;0,IF(LEN(J29)&gt;0,"  |      |",Connection),"  |")</f>
        <v xml:space="preserve">  |</v>
      </c>
      <c r="J33" s="427"/>
      <c r="K33" s="426" t="str">
        <f ca="1">IF(LEN(L34)&gt;0,IF(LEN(L29)&gt;0,"  |      |",Connection),"  |")</f>
        <v xml:space="preserve">  |</v>
      </c>
      <c r="L33" s="427"/>
      <c r="M33" s="426" t="str">
        <f ca="1">IF(LEN(N34)&gt;0,IF(LEN(N29)&gt;0,"  |      |",Connection),"  |")</f>
        <v xml:space="preserve">  |</v>
      </c>
      <c r="N33" s="427"/>
      <c r="O33" s="426" t="str">
        <f ca="1">IF(LEN(P34)&gt;0,IF(LEN(P29)&gt;0,"  |      |",Connection),"  |")</f>
        <v xml:space="preserve">  |</v>
      </c>
      <c r="P33" s="427"/>
      <c r="Q33" s="426" t="str">
        <f ca="1">IF(LEN(R34)&gt;0,IF(LEN(R29)&gt;0,"  |      |",Connection),"  |")</f>
        <v xml:space="preserve">  |</v>
      </c>
      <c r="R33" s="427"/>
      <c r="S33" s="426" t="str">
        <f ca="1">IF(LEN(T34)&gt;0,IF(LEN(T29)&gt;0,"  |      |",Connection),"  |")</f>
        <v xml:space="preserve">  |</v>
      </c>
      <c r="T33" s="427"/>
      <c r="U33" s="426" t="str">
        <f ca="1">IF(LEN(V34)&gt;0,IF(LEN(V29)&gt;0,"  |      |",Connection),"  |")</f>
        <v xml:space="preserve">  |</v>
      </c>
      <c r="V33" s="427"/>
      <c r="W33" s="426" t="str">
        <f ca="1">IF(LEN(X34)&gt;0,IF(LEN(X29)&gt;0,"  |      |",Connection),"  |")</f>
        <v xml:space="preserve">  |</v>
      </c>
      <c r="X33" s="427"/>
      <c r="Y33" s="426" t="str">
        <f ca="1">IF(LEN(Z34)&gt;0,IF(LEN(Z29)&gt;0,"  |      |",Connection),"  |")</f>
        <v xml:space="preserve">  |</v>
      </c>
      <c r="Z33" s="427"/>
      <c r="AA33" s="426" t="str">
        <f ca="1">IF(LEN(AB34)&gt;0,IF(LEN(AB29)&gt;0,"  |      |",Connection),"  |")</f>
        <v xml:space="preserve">  |</v>
      </c>
      <c r="AB33" s="427"/>
      <c r="AC33" s="426" t="str">
        <f ca="1">IF(LEN(AD34)&gt;0,IF(LEN(AD29)&gt;0,"  |      |",Connection),"  |")</f>
        <v xml:space="preserve">  |</v>
      </c>
      <c r="AD33" s="427"/>
      <c r="AE33" s="426" t="str">
        <f ca="1">IF(LEN(AF34)&gt;0,IF(LEN(AF29)&gt;0,"  |      |",Connection),"  |")</f>
        <v xml:space="preserve">  |</v>
      </c>
      <c r="AF33" s="426"/>
      <c r="AG33" s="426" t="str">
        <f ca="1">IF(LEN(AH34)&gt;0,IF(LEN(AH29)&gt;0,"  |      |",Connection),"  |")</f>
        <v xml:space="preserve">  |</v>
      </c>
      <c r="AH33" s="427"/>
      <c r="AI33" s="426" t="str">
        <f ca="1">IF(LEN(AJ34)&gt;0,IF(LEN(AJ29)&gt;0,"  |      |",Connection),"  |")</f>
        <v xml:space="preserve">  |</v>
      </c>
      <c r="AJ33" s="427"/>
      <c r="AK33" s="426" t="str">
        <f ca="1">IF(LEN(AL34)&gt;0,IF(LEN(AL29)&gt;0,"  |      |",Connection),"  |")</f>
        <v xml:space="preserve">  |</v>
      </c>
      <c r="AL33" s="427"/>
      <c r="AM33" s="426" t="str">
        <f ca="1">IF(LEN(AN34)&gt;0,IF(LEN(AN29)&gt;0,"  |      |",Connection),"  |")</f>
        <v xml:space="preserve">  |</v>
      </c>
      <c r="AN33" s="427"/>
      <c r="AO33" s="426" t="str">
        <f ca="1">IF(LEN(AP34)&gt;0,IF(LEN(AP29)&gt;0,"  |      |",Connection),"  |")</f>
        <v xml:space="preserve">  |</v>
      </c>
      <c r="AP33" s="427"/>
      <c r="AQ33" s="426" t="str">
        <f ca="1">IF(LEN(AR34)&gt;0,IF(LEN(AR29)&gt;0,"  |      |",Connection),"  |")</f>
        <v xml:space="preserve">  |</v>
      </c>
      <c r="AR33" s="427"/>
      <c r="AS33" s="426" t="str">
        <f ca="1">IF(LEN(AT34)&gt;0,IF(LEN(AT29)&gt;0,"  |      |",Connection),"  |")</f>
        <v xml:space="preserve">  |</v>
      </c>
      <c r="AT33" s="427"/>
      <c r="AU33" s="426" t="str">
        <f ca="1">IF(LEN(AV34)&gt;0,IF(LEN(AV29)&gt;0,"  |      |",Connection),"  |")</f>
        <v xml:space="preserve">  |</v>
      </c>
      <c r="AV33" s="427"/>
      <c r="AW33" s="426" t="str">
        <f ca="1">IF(LEN(AX34)&gt;0,IF(LEN(AX29)&gt;0,"  |      |",Connection),"  |")</f>
        <v xml:space="preserve">  |</v>
      </c>
      <c r="AX33" s="427"/>
      <c r="AY33" s="426" t="str">
        <f ca="1">IF(LEN(AZ34)&gt;0,IF(LEN(AZ29)&gt;0,"  |      |",Connection),"  |")</f>
        <v xml:space="preserve">  |</v>
      </c>
      <c r="AZ33" s="427"/>
      <c r="BA33" s="426" t="str">
        <f ca="1">IF(LEN(BB34)&gt;0,IF(LEN(BB29)&gt;0,"  |      |",Connection),"  |")</f>
        <v xml:space="preserve">  |</v>
      </c>
      <c r="BB33" s="427"/>
      <c r="BC33" s="426" t="str">
        <f ca="1">IF(LEN(BD34)&gt;0,IF(LEN(BD29)&gt;0,"  |      |",Connection),"  |")</f>
        <v xml:space="preserve">  |</v>
      </c>
      <c r="BD33" s="427"/>
      <c r="BE33" s="426" t="str">
        <f ca="1">IF(LEN(BF34)&gt;0,IF(LEN(BF29)&gt;0,"  |      |",Connection),"  |")</f>
        <v xml:space="preserve">  |</v>
      </c>
      <c r="BF33" s="427"/>
      <c r="BG33" s="426" t="str">
        <f ca="1">IF(LEN(BH34)&gt;0,IF(LEN(BH29)&gt;0,"  |      |",Connection),"  |")</f>
        <v xml:space="preserve">  |</v>
      </c>
      <c r="BH33" s="427"/>
      <c r="BI33" s="426" t="str">
        <f ca="1">IF(LEN(BJ34)&gt;0,IF(LEN(BJ29)&gt;0,"  |      |",Connection),"  |")</f>
        <v xml:space="preserve">  |</v>
      </c>
      <c r="BJ33" s="427"/>
      <c r="BK33" s="80"/>
      <c r="CI33" s="72" t="e">
        <f ca="1">IF($CI$1,$BL$2+$CI$1,CI32-$BT$1)</f>
        <v>#REF!</v>
      </c>
      <c r="CJ33" s="72" t="e">
        <f ca="1">IF($CJ$1,$BL$2+$CJ$1,CJ32-$BT$1)</f>
        <v>#REF!</v>
      </c>
    </row>
    <row r="34" spans="1:89" ht="12.75" customHeight="1">
      <c r="A34" s="5"/>
      <c r="B34" s="176"/>
      <c r="C34" s="169" t="s">
        <v>183</v>
      </c>
      <c r="D34" s="423" t="str">
        <f ca="1">IF(ISTEXT(OFFSET($CB$2,D16,0)),OFFSET($CB$2,D16,0),"")</f>
        <v/>
      </c>
      <c r="E34" s="169" t="s">
        <v>183</v>
      </c>
      <c r="F34" s="423" t="str">
        <f ca="1">IF(ISTEXT(OFFSET($CB$2,F16,0)),OFFSET($CB$2,F16,0),"")</f>
        <v/>
      </c>
      <c r="G34" s="169" t="s">
        <v>183</v>
      </c>
      <c r="H34" s="423" t="str">
        <f ca="1">IF(ISTEXT(OFFSET($CB$2,H16,0)),OFFSET($CB$2,H16,0),"")</f>
        <v/>
      </c>
      <c r="I34" s="169" t="s">
        <v>183</v>
      </c>
      <c r="J34" s="423" t="str">
        <f ca="1">IF(ISTEXT(OFFSET($CB$2,J16,0)),OFFSET($CB$2,J16,0),"")</f>
        <v/>
      </c>
      <c r="K34" s="169" t="s">
        <v>183</v>
      </c>
      <c r="L34" s="423" t="str">
        <f ca="1">IF(ISTEXT(OFFSET($CB$2,L16,0)),OFFSET($CB$2,L16,0),"")</f>
        <v/>
      </c>
      <c r="M34" s="169" t="s">
        <v>183</v>
      </c>
      <c r="N34" s="423" t="str">
        <f ca="1">IF(ISTEXT(OFFSET($CB$2,N16,0)),OFFSET($CB$2,N16,0),"")</f>
        <v/>
      </c>
      <c r="O34" s="169" t="s">
        <v>183</v>
      </c>
      <c r="P34" s="423" t="str">
        <f ca="1">IF(ISTEXT(OFFSET($CB$2,P16,0)),OFFSET($CB$2,P16,0),"")</f>
        <v/>
      </c>
      <c r="Q34" s="169" t="s">
        <v>183</v>
      </c>
      <c r="R34" s="423" t="str">
        <f ca="1">IF(ISTEXT(OFFSET($CB$2,R16,0)),OFFSET($CB$2,R16,0),"")</f>
        <v/>
      </c>
      <c r="S34" s="169" t="s">
        <v>183</v>
      </c>
      <c r="T34" s="423" t="str">
        <f ca="1">IF(ISTEXT(OFFSET($CB$2,T16,0)),OFFSET($CB$2,T16,0),"")</f>
        <v/>
      </c>
      <c r="U34" s="169" t="s">
        <v>183</v>
      </c>
      <c r="V34" s="423" t="str">
        <f ca="1">IF(ISTEXT(OFFSET($CB$2,V16,0)),OFFSET($CB$2,V16,0),"")</f>
        <v/>
      </c>
      <c r="W34" s="169" t="s">
        <v>183</v>
      </c>
      <c r="X34" s="423" t="str">
        <f ca="1">IF(ISTEXT(OFFSET($CB$2,X16,0)),OFFSET($CB$2,X16,0),"")</f>
        <v/>
      </c>
      <c r="Y34" s="169" t="s">
        <v>183</v>
      </c>
      <c r="Z34" s="423" t="str">
        <f ca="1">IF(ISTEXT(OFFSET($CB$2,Z16,0)),OFFSET($CB$2,Z16,0),"")</f>
        <v/>
      </c>
      <c r="AA34" s="169" t="s">
        <v>183</v>
      </c>
      <c r="AB34" s="423" t="str">
        <f ca="1">IF(ISTEXT(OFFSET($CB$2,AB16,0)),OFFSET($CB$2,AB16,0),"")</f>
        <v/>
      </c>
      <c r="AC34" s="169" t="s">
        <v>183</v>
      </c>
      <c r="AD34" s="428" t="str">
        <f ca="1">IF(ISTEXT(OFFSET($CB$2,AD16,0)),OFFSET($CB$2,AD16,0),"")</f>
        <v/>
      </c>
      <c r="AE34" s="169" t="s">
        <v>183</v>
      </c>
      <c r="AF34" s="423" t="str">
        <f ca="1">IF(ISTEXT(OFFSET($CB$2,AF16,0)),OFFSET($CB$2,AF16,0),"")</f>
        <v/>
      </c>
      <c r="AG34" s="169" t="s">
        <v>183</v>
      </c>
      <c r="AH34" s="423" t="str">
        <f ca="1">IF(ISTEXT(OFFSET($CB$2,AH16,0)),OFFSET($CB$2,AH16,0),"")</f>
        <v/>
      </c>
      <c r="AI34" s="169" t="s">
        <v>183</v>
      </c>
      <c r="AJ34" s="423" t="str">
        <f ca="1">IF(ISTEXT(OFFSET($CB$2,AJ16,0)),OFFSET($CB$2,AJ16,0),"")</f>
        <v/>
      </c>
      <c r="AK34" s="169" t="s">
        <v>183</v>
      </c>
      <c r="AL34" s="423" t="str">
        <f ca="1">IF(ISTEXT(OFFSET($CB$2,AL16,0)),OFFSET($CB$2,AL16,0),"")</f>
        <v/>
      </c>
      <c r="AM34" s="169" t="s">
        <v>183</v>
      </c>
      <c r="AN34" s="423" t="str">
        <f ca="1">IF(ISTEXT(OFFSET($CB$2,AN16,0)),OFFSET($CB$2,AN16,0),"")</f>
        <v/>
      </c>
      <c r="AO34" s="169" t="s">
        <v>183</v>
      </c>
      <c r="AP34" s="423" t="str">
        <f ca="1">IF(ISTEXT(OFFSET($CB$2,AP16,0)),OFFSET($CB$2,AP16,0),"")</f>
        <v/>
      </c>
      <c r="AQ34" s="169" t="s">
        <v>183</v>
      </c>
      <c r="AR34" s="423" t="str">
        <f ca="1">IF(ISTEXT(OFFSET($CB$2,AR16,0)),OFFSET($CB$2,AR16,0),"")</f>
        <v/>
      </c>
      <c r="AS34" s="169" t="s">
        <v>183</v>
      </c>
      <c r="AT34" s="423" t="str">
        <f ca="1">IF(ISTEXT(OFFSET($CB$2,AT16,0)),OFFSET($CB$2,AT16,0),"")</f>
        <v/>
      </c>
      <c r="AU34" s="169" t="s">
        <v>183</v>
      </c>
      <c r="AV34" s="423" t="str">
        <f ca="1">IF(ISTEXT(OFFSET($CB$2,AV16,0)),OFFSET($CB$2,AV16,0),"")</f>
        <v/>
      </c>
      <c r="AW34" s="169" t="s">
        <v>183</v>
      </c>
      <c r="AX34" s="423" t="str">
        <f ca="1">IF(ISTEXT(OFFSET($CB$2,AX16,0)),OFFSET($CB$2,AX16,0),"")</f>
        <v/>
      </c>
      <c r="AY34" s="169" t="s">
        <v>183</v>
      </c>
      <c r="AZ34" s="423" t="str">
        <f ca="1">IF(ISTEXT(OFFSET($CB$2,AZ16,0)),OFFSET($CB$2,AZ16,0),"")</f>
        <v/>
      </c>
      <c r="BA34" s="169" t="s">
        <v>183</v>
      </c>
      <c r="BB34" s="423" t="str">
        <f ca="1">IF(ISTEXT(OFFSET($CB$2,BB16,0)),OFFSET($CB$2,BB16,0),"")</f>
        <v/>
      </c>
      <c r="BC34" s="169" t="s">
        <v>183</v>
      </c>
      <c r="BD34" s="423" t="str">
        <f ca="1">IF(ISTEXT(OFFSET($CB$2,BD16,0)),OFFSET($CB$2,BD16,0),"")</f>
        <v/>
      </c>
      <c r="BE34" s="169" t="s">
        <v>183</v>
      </c>
      <c r="BF34" s="423" t="str">
        <f ca="1">IF(ISTEXT(OFFSET($CB$2,BF16,0)),OFFSET($CB$2,BF16,0),"")</f>
        <v/>
      </c>
      <c r="BG34" s="169" t="s">
        <v>183</v>
      </c>
      <c r="BH34" s="423" t="str">
        <f ca="1">IF(ISTEXT(OFFSET($CB$2,BH16,0)),OFFSET($CB$2,BH16,0),"")</f>
        <v/>
      </c>
      <c r="BI34" s="169" t="s">
        <v>183</v>
      </c>
      <c r="BJ34" s="423" t="str">
        <f ca="1">IF(ISTEXT(OFFSET($CB$2,BJ16,0)),OFFSET($CB$2,BJ16,0),"")</f>
        <v/>
      </c>
      <c r="CI34" s="72" t="e">
        <f ca="1">IF($CI$1,$BL$2+$CI$1,CI35+$BT$1)</f>
        <v>#REF!</v>
      </c>
      <c r="CJ34" s="72" t="e">
        <f ca="1">IF($CJ$1,$BL$2+$CJ$1,CJ35+$BT$1)</f>
        <v>#REF!</v>
      </c>
    </row>
    <row r="35" spans="1:89">
      <c r="A35" s="5" t="s">
        <v>250</v>
      </c>
      <c r="B35" s="176"/>
      <c r="C35" s="169" t="s">
        <v>183</v>
      </c>
      <c r="D35" s="424"/>
      <c r="E35" s="169" t="s">
        <v>183</v>
      </c>
      <c r="F35" s="424"/>
      <c r="G35" s="169" t="s">
        <v>183</v>
      </c>
      <c r="H35" s="424"/>
      <c r="I35" s="169" t="s">
        <v>183</v>
      </c>
      <c r="J35" s="424"/>
      <c r="K35" s="169" t="s">
        <v>183</v>
      </c>
      <c r="L35" s="424"/>
      <c r="M35" s="169" t="s">
        <v>183</v>
      </c>
      <c r="N35" s="424"/>
      <c r="O35" s="169" t="s">
        <v>183</v>
      </c>
      <c r="P35" s="424"/>
      <c r="Q35" s="169" t="s">
        <v>183</v>
      </c>
      <c r="R35" s="424"/>
      <c r="S35" s="169" t="s">
        <v>183</v>
      </c>
      <c r="T35" s="424"/>
      <c r="U35" s="169" t="s">
        <v>183</v>
      </c>
      <c r="V35" s="424"/>
      <c r="W35" s="169" t="s">
        <v>183</v>
      </c>
      <c r="X35" s="424"/>
      <c r="Y35" s="169" t="s">
        <v>183</v>
      </c>
      <c r="Z35" s="424"/>
      <c r="AA35" s="169" t="s">
        <v>183</v>
      </c>
      <c r="AB35" s="424"/>
      <c r="AC35" s="169" t="s">
        <v>183</v>
      </c>
      <c r="AD35" s="429"/>
      <c r="AE35" s="169" t="s">
        <v>183</v>
      </c>
      <c r="AF35" s="424"/>
      <c r="AG35" s="169" t="s">
        <v>183</v>
      </c>
      <c r="AH35" s="424"/>
      <c r="AI35" s="169" t="s">
        <v>183</v>
      </c>
      <c r="AJ35" s="424"/>
      <c r="AK35" s="169" t="s">
        <v>183</v>
      </c>
      <c r="AL35" s="424"/>
      <c r="AM35" s="169" t="s">
        <v>183</v>
      </c>
      <c r="AN35" s="424"/>
      <c r="AO35" s="169" t="s">
        <v>183</v>
      </c>
      <c r="AP35" s="424"/>
      <c r="AQ35" s="169" t="s">
        <v>183</v>
      </c>
      <c r="AR35" s="424"/>
      <c r="AS35" s="169" t="s">
        <v>183</v>
      </c>
      <c r="AT35" s="424"/>
      <c r="AU35" s="169" t="s">
        <v>183</v>
      </c>
      <c r="AV35" s="424"/>
      <c r="AW35" s="169" t="s">
        <v>183</v>
      </c>
      <c r="AX35" s="424"/>
      <c r="AY35" s="169" t="s">
        <v>183</v>
      </c>
      <c r="AZ35" s="424"/>
      <c r="BA35" s="169" t="s">
        <v>183</v>
      </c>
      <c r="BB35" s="424"/>
      <c r="BC35" s="169" t="s">
        <v>183</v>
      </c>
      <c r="BD35" s="424"/>
      <c r="BE35" s="169" t="s">
        <v>183</v>
      </c>
      <c r="BF35" s="424"/>
      <c r="BG35" s="169" t="s">
        <v>183</v>
      </c>
      <c r="BH35" s="424"/>
      <c r="BI35" s="169" t="s">
        <v>183</v>
      </c>
      <c r="BJ35" s="424"/>
      <c r="CH35" s="276">
        <f>CH32+1</f>
        <v>11</v>
      </c>
      <c r="CI35" s="72" t="e">
        <f ca="1">OFFSET(BR$2,$CH35,0)+(0.5*$CI$1)</f>
        <v>#REF!</v>
      </c>
      <c r="CJ35" s="72" t="e">
        <f ca="1">OFFSET(BS$2,$CH35,0)+(0.5*$CJ$1)</f>
        <v>#REF!</v>
      </c>
    </row>
    <row r="36" spans="1:89">
      <c r="C36" s="169" t="s">
        <v>183</v>
      </c>
      <c r="D36" s="425"/>
      <c r="E36" s="169" t="s">
        <v>183</v>
      </c>
      <c r="F36" s="425"/>
      <c r="G36" s="169" t="s">
        <v>183</v>
      </c>
      <c r="H36" s="425"/>
      <c r="I36" s="169" t="s">
        <v>183</v>
      </c>
      <c r="J36" s="425"/>
      <c r="K36" s="169" t="s">
        <v>183</v>
      </c>
      <c r="L36" s="425"/>
      <c r="M36" s="169" t="s">
        <v>183</v>
      </c>
      <c r="N36" s="425"/>
      <c r="O36" s="169" t="s">
        <v>183</v>
      </c>
      <c r="P36" s="425"/>
      <c r="Q36" s="169" t="s">
        <v>183</v>
      </c>
      <c r="R36" s="425"/>
      <c r="S36" s="169" t="s">
        <v>183</v>
      </c>
      <c r="T36" s="425"/>
      <c r="U36" s="169" t="s">
        <v>183</v>
      </c>
      <c r="V36" s="425"/>
      <c r="W36" s="169" t="s">
        <v>183</v>
      </c>
      <c r="X36" s="425"/>
      <c r="Y36" s="169" t="s">
        <v>183</v>
      </c>
      <c r="Z36" s="425"/>
      <c r="AA36" s="169" t="s">
        <v>183</v>
      </c>
      <c r="AB36" s="425"/>
      <c r="AC36" s="169" t="s">
        <v>183</v>
      </c>
      <c r="AD36" s="430"/>
      <c r="AE36" s="169" t="s">
        <v>183</v>
      </c>
      <c r="AF36" s="425"/>
      <c r="AG36" s="169" t="s">
        <v>183</v>
      </c>
      <c r="AH36" s="425"/>
      <c r="AI36" s="169" t="s">
        <v>183</v>
      </c>
      <c r="AJ36" s="425"/>
      <c r="AK36" s="169" t="s">
        <v>183</v>
      </c>
      <c r="AL36" s="425"/>
      <c r="AM36" s="169" t="s">
        <v>183</v>
      </c>
      <c r="AN36" s="425"/>
      <c r="AO36" s="169" t="s">
        <v>183</v>
      </c>
      <c r="AP36" s="425"/>
      <c r="AQ36" s="169" t="s">
        <v>183</v>
      </c>
      <c r="AR36" s="425"/>
      <c r="AS36" s="169" t="s">
        <v>183</v>
      </c>
      <c r="AT36" s="425"/>
      <c r="AU36" s="169" t="s">
        <v>183</v>
      </c>
      <c r="AV36" s="425"/>
      <c r="AW36" s="169" t="s">
        <v>183</v>
      </c>
      <c r="AX36" s="425"/>
      <c r="AY36" s="169" t="s">
        <v>183</v>
      </c>
      <c r="AZ36" s="425"/>
      <c r="BA36" s="169" t="s">
        <v>183</v>
      </c>
      <c r="BB36" s="425"/>
      <c r="BC36" s="169" t="s">
        <v>183</v>
      </c>
      <c r="BD36" s="425"/>
      <c r="BE36" s="169" t="s">
        <v>183</v>
      </c>
      <c r="BF36" s="425"/>
      <c r="BG36" s="169" t="s">
        <v>183</v>
      </c>
      <c r="BH36" s="425"/>
      <c r="BI36" s="169" t="s">
        <v>183</v>
      </c>
      <c r="BJ36" s="425"/>
      <c r="BM36" s="248"/>
      <c r="CI36" s="72" t="e">
        <f ca="1">IF($CI$1,$BL$2+$CI$1,CI35-$BT$1)</f>
        <v>#REF!</v>
      </c>
      <c r="CJ36" s="72" t="e">
        <f ca="1">IF($CJ$1,$BL$2+$CJ$1,CJ35-$BT$1)</f>
        <v>#REF!</v>
      </c>
    </row>
    <row r="37" spans="1:89">
      <c r="C37" s="169" t="s">
        <v>183</v>
      </c>
      <c r="D37" s="196" t="str">
        <f ca="1">IF(LEN(D34)&gt;0,Gnd,"")</f>
        <v/>
      </c>
      <c r="E37" s="169" t="s">
        <v>183</v>
      </c>
      <c r="F37" s="196" t="str">
        <f ca="1">IF(LEN(F34)&gt;0,Gnd,"")</f>
        <v/>
      </c>
      <c r="G37" s="169" t="s">
        <v>183</v>
      </c>
      <c r="H37" s="196" t="str">
        <f ca="1">IF(LEN(H34)&gt;0,Gnd,"")</f>
        <v/>
      </c>
      <c r="I37" s="169" t="s">
        <v>183</v>
      </c>
      <c r="J37" s="196" t="str">
        <f ca="1">IF(LEN(J34)&gt;0,Gnd,"")</f>
        <v/>
      </c>
      <c r="K37" s="169" t="s">
        <v>183</v>
      </c>
      <c r="L37" s="196" t="str">
        <f ca="1">IF(LEN(L34)&gt;0,Gnd,"")</f>
        <v/>
      </c>
      <c r="M37" s="169" t="s">
        <v>183</v>
      </c>
      <c r="N37" s="196" t="str">
        <f ca="1">IF(LEN(N34)&gt;0,Gnd,"")</f>
        <v/>
      </c>
      <c r="O37" s="169" t="s">
        <v>183</v>
      </c>
      <c r="P37" s="196" t="str">
        <f ca="1">IF(LEN(P34)&gt;0,Gnd,"")</f>
        <v/>
      </c>
      <c r="Q37" s="169" t="s">
        <v>183</v>
      </c>
      <c r="R37" s="196" t="str">
        <f ca="1">IF(LEN(R34)&gt;0,Gnd,"")</f>
        <v/>
      </c>
      <c r="S37" s="169" t="s">
        <v>183</v>
      </c>
      <c r="T37" s="196" t="str">
        <f ca="1">IF(LEN(T34)&gt;0,Gnd,"")</f>
        <v/>
      </c>
      <c r="U37" s="169" t="s">
        <v>183</v>
      </c>
      <c r="V37" s="196" t="str">
        <f ca="1">IF(LEN(V34)&gt;0,Gnd,"")</f>
        <v/>
      </c>
      <c r="W37" s="169" t="s">
        <v>183</v>
      </c>
      <c r="X37" s="196" t="str">
        <f ca="1">IF(LEN(X34)&gt;0,Gnd,"")</f>
        <v/>
      </c>
      <c r="Y37" s="169" t="s">
        <v>183</v>
      </c>
      <c r="Z37" s="196" t="str">
        <f ca="1">IF(LEN(Z34)&gt;0,Gnd,"")</f>
        <v/>
      </c>
      <c r="AA37" s="169" t="s">
        <v>183</v>
      </c>
      <c r="AB37" s="196" t="str">
        <f ca="1">IF(LEN(AB34)&gt;0,Gnd,"")</f>
        <v/>
      </c>
      <c r="AC37" s="169" t="s">
        <v>183</v>
      </c>
      <c r="AD37" s="196" t="str">
        <f ca="1">IF(LEN(AD34)&gt;0,Gnd,"")</f>
        <v/>
      </c>
      <c r="AE37" s="169" t="s">
        <v>183</v>
      </c>
      <c r="AF37" s="196" t="str">
        <f ca="1">IF(LEN(AF34)&gt;0,Gnd,"")</f>
        <v/>
      </c>
      <c r="AG37" s="169" t="s">
        <v>183</v>
      </c>
      <c r="AH37" s="196" t="str">
        <f ca="1">IF(LEN(AH34)&gt;0,Gnd,"")</f>
        <v/>
      </c>
      <c r="AI37" s="169" t="s">
        <v>183</v>
      </c>
      <c r="AJ37" s="196" t="str">
        <f ca="1">IF(LEN(AJ34)&gt;0,Gnd,"")</f>
        <v/>
      </c>
      <c r="AK37" s="169" t="s">
        <v>183</v>
      </c>
      <c r="AL37" s="196" t="str">
        <f ca="1">IF(LEN(AL34)&gt;0,Gnd,"")</f>
        <v/>
      </c>
      <c r="AM37" s="169" t="s">
        <v>183</v>
      </c>
      <c r="AN37" s="196" t="str">
        <f ca="1">IF(LEN(AN34)&gt;0,Gnd,"")</f>
        <v/>
      </c>
      <c r="AO37" s="169" t="s">
        <v>183</v>
      </c>
      <c r="AP37" s="196" t="str">
        <f ca="1">IF(LEN(AP34)&gt;0,Gnd,"")</f>
        <v/>
      </c>
      <c r="AQ37" s="169" t="s">
        <v>183</v>
      </c>
      <c r="AR37" s="196" t="str">
        <f ca="1">IF(LEN(AR34)&gt;0,Gnd,"")</f>
        <v/>
      </c>
      <c r="AS37" s="169" t="s">
        <v>183</v>
      </c>
      <c r="AT37" s="196" t="str">
        <f ca="1">IF(LEN(AT34)&gt;0,Gnd,"")</f>
        <v/>
      </c>
      <c r="AU37" s="169" t="s">
        <v>183</v>
      </c>
      <c r="AV37" s="196" t="str">
        <f ca="1">IF(LEN(AV34)&gt;0,Gnd,"")</f>
        <v/>
      </c>
      <c r="AW37" s="169" t="s">
        <v>183</v>
      </c>
      <c r="AX37" s="196" t="str">
        <f ca="1">IF(LEN(AX34)&gt;0,Gnd,"")</f>
        <v/>
      </c>
      <c r="AY37" s="169" t="s">
        <v>183</v>
      </c>
      <c r="AZ37" s="196" t="str">
        <f ca="1">IF(LEN(AZ34)&gt;0,Gnd,"")</f>
        <v/>
      </c>
      <c r="BA37" s="169" t="s">
        <v>183</v>
      </c>
      <c r="BB37" s="196" t="str">
        <f ca="1">IF(LEN(BB34)&gt;0,Gnd,"")</f>
        <v/>
      </c>
      <c r="BC37" s="169" t="s">
        <v>183</v>
      </c>
      <c r="BD37" s="196" t="str">
        <f ca="1">IF(LEN(BD34)&gt;0,Gnd,"")</f>
        <v/>
      </c>
      <c r="BE37" s="169" t="s">
        <v>183</v>
      </c>
      <c r="BF37" s="196" t="str">
        <f ca="1">IF(LEN(BF34)&gt;0,Gnd,"")</f>
        <v/>
      </c>
      <c r="BG37" s="169" t="s">
        <v>183</v>
      </c>
      <c r="BH37" s="196" t="str">
        <f ca="1">IF(LEN(BH34)&gt;0,Gnd,"")</f>
        <v/>
      </c>
      <c r="BI37" s="169" t="s">
        <v>183</v>
      </c>
      <c r="BJ37" s="196" t="str">
        <f ca="1">IF(LEN(BJ34)&gt;0,Gnd,"")</f>
        <v/>
      </c>
      <c r="CI37" s="72" t="e">
        <f ca="1">IF($CI$1,$BL$2+$CI$1,CI38+$BT$1)</f>
        <v>#REF!</v>
      </c>
      <c r="CJ37" s="72" t="e">
        <f ca="1">IF($CJ$1,$BL$2+$CJ$1,CJ38+$BT$1)</f>
        <v>#REF!</v>
      </c>
    </row>
    <row r="38" spans="1:89" ht="12.75" customHeight="1">
      <c r="C38" s="169" t="s">
        <v>183</v>
      </c>
      <c r="E38" s="169" t="s">
        <v>183</v>
      </c>
      <c r="G38" s="169" t="s">
        <v>183</v>
      </c>
      <c r="I38" s="169" t="s">
        <v>183</v>
      </c>
      <c r="K38" s="169" t="s">
        <v>183</v>
      </c>
      <c r="M38" s="169" t="s">
        <v>183</v>
      </c>
      <c r="O38" s="169" t="s">
        <v>183</v>
      </c>
      <c r="Q38" s="169" t="s">
        <v>183</v>
      </c>
      <c r="S38" s="169" t="s">
        <v>183</v>
      </c>
      <c r="U38" s="169" t="s">
        <v>183</v>
      </c>
      <c r="W38" s="169" t="s">
        <v>183</v>
      </c>
      <c r="Y38" s="169" t="s">
        <v>183</v>
      </c>
      <c r="AA38" s="169" t="s">
        <v>183</v>
      </c>
      <c r="AC38" s="169" t="s">
        <v>183</v>
      </c>
      <c r="AE38" s="169" t="s">
        <v>183</v>
      </c>
      <c r="AG38" s="169" t="s">
        <v>183</v>
      </c>
      <c r="AI38" s="169" t="s">
        <v>183</v>
      </c>
      <c r="AK38" s="169" t="s">
        <v>183</v>
      </c>
      <c r="AM38" s="169" t="s">
        <v>183</v>
      </c>
      <c r="AO38" s="169" t="s">
        <v>183</v>
      </c>
      <c r="AQ38" s="169" t="s">
        <v>183</v>
      </c>
      <c r="AS38" s="169" t="s">
        <v>183</v>
      </c>
      <c r="AU38" s="169" t="s">
        <v>183</v>
      </c>
      <c r="AW38" s="169" t="s">
        <v>183</v>
      </c>
      <c r="AY38" s="169" t="s">
        <v>183</v>
      </c>
      <c r="BA38" s="169" t="s">
        <v>183</v>
      </c>
      <c r="BC38" s="169" t="s">
        <v>183</v>
      </c>
      <c r="BE38" s="169" t="s">
        <v>183</v>
      </c>
      <c r="BG38" s="169" t="s">
        <v>183</v>
      </c>
      <c r="BI38" s="169" t="s">
        <v>183</v>
      </c>
      <c r="BQ38" s="167"/>
      <c r="BR38" s="167"/>
      <c r="CH38" s="276">
        <f>CH35+1</f>
        <v>12</v>
      </c>
      <c r="CI38" s="72" t="e">
        <f ca="1">OFFSET(BR$2,$CH38,0)+(0.5*$CI$1)</f>
        <v>#REF!</v>
      </c>
      <c r="CJ38" s="72" t="e">
        <f ca="1">OFFSET(BS$2,$CH38,0)+(0.5*$CJ$1)</f>
        <v>#REF!</v>
      </c>
    </row>
    <row r="39" spans="1:89" ht="12.75" customHeight="1">
      <c r="A39" s="249"/>
      <c r="B39" s="249"/>
      <c r="C39" s="421" t="str">
        <f ca="1">IFERROR(OFFSET(DUT!$N$17,OFFSET($BM$2,C16,0),0)&amp;"","")</f>
        <v/>
      </c>
      <c r="D39" s="249"/>
      <c r="E39" s="421" t="str">
        <f ca="1">IFERROR(OFFSET(DUT!$N$17,OFFSET($BM$2,E16,0),0)&amp;"","")</f>
        <v/>
      </c>
      <c r="F39" s="249"/>
      <c r="G39" s="421" t="str">
        <f ca="1">IFERROR(OFFSET(DUT!$N$17,OFFSET($BM$2,G16,0),0)&amp;"","")</f>
        <v/>
      </c>
      <c r="H39" s="249"/>
      <c r="I39" s="421" t="str">
        <f ca="1">IFERROR(OFFSET(DUT!$N$17,OFFSET($BM$2,I16,0),0)&amp;"","")</f>
        <v/>
      </c>
      <c r="J39" s="249"/>
      <c r="K39" s="421" t="str">
        <f ca="1">IFERROR(OFFSET(DUT!$N$17,OFFSET($BM$2,K16,0),0)&amp;"","")</f>
        <v/>
      </c>
      <c r="L39" s="249"/>
      <c r="M39" s="421" t="str">
        <f ca="1">IFERROR(OFFSET(DUT!$N$17,OFFSET($BM$2,M16,0),0)&amp;"","")</f>
        <v/>
      </c>
      <c r="N39" s="249"/>
      <c r="O39" s="421" t="str">
        <f ca="1">IFERROR(OFFSET(DUT!$N$17,OFFSET($BM$2,O16,0),0)&amp;"","")</f>
        <v/>
      </c>
      <c r="P39" s="249"/>
      <c r="Q39" s="421" t="str">
        <f ca="1">IFERROR(OFFSET(DUT!$N$17,OFFSET($BM$2,Q16,0),0)&amp;"","")</f>
        <v/>
      </c>
      <c r="R39" s="249"/>
      <c r="S39" s="421" t="str">
        <f ca="1">IFERROR(OFFSET(DUT!$N$17,OFFSET($BM$2,S16,0),0)&amp;"","")</f>
        <v/>
      </c>
      <c r="T39" s="249"/>
      <c r="U39" s="421" t="str">
        <f ca="1">IFERROR(OFFSET(DUT!$N$17,OFFSET($BM$2,U16,0),0)&amp;"","")</f>
        <v/>
      </c>
      <c r="V39" s="249"/>
      <c r="W39" s="421" t="str">
        <f ca="1">IFERROR(OFFSET(DUT!$N$17,OFFSET($BM$2,W16,0),0)&amp;"","")</f>
        <v/>
      </c>
      <c r="X39" s="249"/>
      <c r="Y39" s="421" t="str">
        <f ca="1">IFERROR(OFFSET(DUT!$N$17,OFFSET($BM$2,Y16,0),0)&amp;"","")</f>
        <v/>
      </c>
      <c r="Z39" s="249"/>
      <c r="AA39" s="421" t="str">
        <f ca="1">IFERROR(OFFSET(DUT!$N$17,OFFSET($BM$2,AA16,0),0)&amp;"","")</f>
        <v/>
      </c>
      <c r="AB39" s="249"/>
      <c r="AC39" s="421" t="str">
        <f ca="1">IFERROR(OFFSET(DUT!$N$17,OFFSET($BM$2,AC16,0),0)&amp;"","")</f>
        <v/>
      </c>
      <c r="AD39" s="249"/>
      <c r="AE39" s="421" t="str">
        <f ca="1">IFERROR(OFFSET(DUT!$N$17,OFFSET($BM$2,AE16,0),0)&amp;"","")</f>
        <v/>
      </c>
      <c r="AF39" s="249"/>
      <c r="AG39" s="421" t="str">
        <f ca="1">IFERROR(OFFSET(DUT!$N$17,OFFSET($BM$2,AG16,0),0)&amp;"","")</f>
        <v/>
      </c>
      <c r="AH39" s="249"/>
      <c r="AI39" s="421" t="str">
        <f ca="1">IFERROR(OFFSET(DUT!$N$17,OFFSET($BM$2,AI16,0),0)&amp;"","")</f>
        <v/>
      </c>
      <c r="AJ39" s="249"/>
      <c r="AK39" s="421" t="str">
        <f ca="1">IFERROR(OFFSET(DUT!$N$17,OFFSET($BM$2,AK16,0),0)&amp;"","")</f>
        <v/>
      </c>
      <c r="AL39" s="249"/>
      <c r="AM39" s="421" t="str">
        <f ca="1">IFERROR(OFFSET(DUT!$N$17,OFFSET($BM$2,AM16,0),0)&amp;"","")</f>
        <v/>
      </c>
      <c r="AN39" s="249"/>
      <c r="AO39" s="421" t="str">
        <f ca="1">IFERROR(OFFSET(DUT!$N$17,OFFSET($BM$2,AO16,0),0)&amp;"","")</f>
        <v/>
      </c>
      <c r="AP39" s="249"/>
      <c r="AQ39" s="421" t="str">
        <f ca="1">IFERROR(OFFSET(DUT!$N$17,OFFSET($BM$2,AQ16,0),0)&amp;"","")</f>
        <v/>
      </c>
      <c r="AR39" s="249"/>
      <c r="AS39" s="421" t="str">
        <f ca="1">IFERROR(OFFSET(DUT!$N$17,OFFSET($BM$2,AS16,0),0)&amp;"","")</f>
        <v/>
      </c>
      <c r="AT39" s="249"/>
      <c r="AU39" s="421" t="str">
        <f ca="1">IFERROR(OFFSET(DUT!$N$17,OFFSET($BM$2,AU16,0),0)&amp;"","")</f>
        <v/>
      </c>
      <c r="AV39" s="249"/>
      <c r="AW39" s="421" t="str">
        <f ca="1">IFERROR(OFFSET(DUT!$N$17,OFFSET($BM$2,AW16,0),0)&amp;"","")</f>
        <v/>
      </c>
      <c r="AX39" s="249"/>
      <c r="AY39" s="421" t="str">
        <f ca="1">IFERROR(OFFSET(DUT!$N$17,OFFSET($BM$2,AY16,0),0)&amp;"","")</f>
        <v/>
      </c>
      <c r="AZ39" s="249"/>
      <c r="BA39" s="421" t="str">
        <f ca="1">IFERROR(OFFSET(DUT!$N$17,OFFSET($BM$2,BA16,0),0)&amp;"","")</f>
        <v/>
      </c>
      <c r="BB39" s="249"/>
      <c r="BC39" s="421" t="str">
        <f ca="1">IFERROR(OFFSET(DUT!$N$17,OFFSET($BM$2,BC16,0),0)&amp;"","")</f>
        <v/>
      </c>
      <c r="BD39" s="249"/>
      <c r="BE39" s="421" t="str">
        <f ca="1">IFERROR(OFFSET(DUT!$N$17,OFFSET($BM$2,BE16,0),0)&amp;"","")</f>
        <v/>
      </c>
      <c r="BF39" s="249"/>
      <c r="BG39" s="421" t="str">
        <f ca="1">IFERROR(OFFSET(DUT!$N$17,OFFSET($BM$2,BG16,0),0)&amp;"","")</f>
        <v/>
      </c>
      <c r="BH39" s="249"/>
      <c r="BI39" s="421" t="str">
        <f ca="1">IFERROR(OFFSET(DUT!$N$17,OFFSET($BM$2,BI16,0),0)&amp;"","")</f>
        <v/>
      </c>
      <c r="BJ39" s="249"/>
      <c r="CI39" s="72" t="e">
        <f ca="1">IF($CI$1,$BL$2+$CI$1,CI38-$BT$1)</f>
        <v>#REF!</v>
      </c>
      <c r="CJ39" s="72" t="e">
        <f ca="1">IF($CJ$1,$BL$2+$CJ$1,CJ38-$BT$1)</f>
        <v>#REF!</v>
      </c>
    </row>
    <row r="40" spans="1:89">
      <c r="A40" s="249"/>
      <c r="B40" s="249"/>
      <c r="C40" s="421"/>
      <c r="D40" s="249"/>
      <c r="E40" s="421"/>
      <c r="F40" s="249"/>
      <c r="G40" s="421"/>
      <c r="H40" s="249"/>
      <c r="I40" s="421"/>
      <c r="J40" s="249"/>
      <c r="K40" s="421"/>
      <c r="L40" s="249"/>
      <c r="M40" s="421"/>
      <c r="N40" s="249"/>
      <c r="O40" s="421"/>
      <c r="P40" s="249"/>
      <c r="Q40" s="421"/>
      <c r="R40" s="249"/>
      <c r="S40" s="421"/>
      <c r="T40" s="249"/>
      <c r="U40" s="421"/>
      <c r="V40" s="249"/>
      <c r="W40" s="421"/>
      <c r="X40" s="249"/>
      <c r="Y40" s="421"/>
      <c r="Z40" s="249"/>
      <c r="AA40" s="421"/>
      <c r="AB40" s="249"/>
      <c r="AC40" s="421"/>
      <c r="AD40" s="249"/>
      <c r="AE40" s="421"/>
      <c r="AF40" s="249"/>
      <c r="AG40" s="421"/>
      <c r="AH40" s="249"/>
      <c r="AI40" s="421"/>
      <c r="AJ40" s="249"/>
      <c r="AK40" s="421"/>
      <c r="AL40" s="249"/>
      <c r="AM40" s="421"/>
      <c r="AN40" s="249"/>
      <c r="AO40" s="421"/>
      <c r="AP40" s="249"/>
      <c r="AQ40" s="421"/>
      <c r="AR40" s="249"/>
      <c r="AS40" s="421"/>
      <c r="AT40" s="249"/>
      <c r="AU40" s="421"/>
      <c r="AV40" s="249"/>
      <c r="AW40" s="421"/>
      <c r="AX40" s="249"/>
      <c r="AY40" s="421"/>
      <c r="AZ40" s="249"/>
      <c r="BA40" s="421"/>
      <c r="BB40" s="249"/>
      <c r="BC40" s="421"/>
      <c r="BD40" s="249"/>
      <c r="BE40" s="421"/>
      <c r="BF40" s="249"/>
      <c r="BG40" s="421"/>
      <c r="BH40" s="249"/>
      <c r="BI40" s="421"/>
      <c r="BJ40" s="249"/>
      <c r="BM40" s="80"/>
      <c r="BQ40" s="167"/>
      <c r="BR40" s="167"/>
      <c r="CI40" s="72" t="e">
        <f ca="1">IF($CI$1,$BL$2+$CI$1,CI41+$BT$1)</f>
        <v>#REF!</v>
      </c>
      <c r="CJ40" s="72" t="e">
        <f ca="1">IF($CJ$1,$BL$2+$CJ$1,CJ41+$BT$1)</f>
        <v>#REF!</v>
      </c>
    </row>
    <row r="41" spans="1:89">
      <c r="A41" s="249"/>
      <c r="B41" s="249"/>
      <c r="C41" s="421"/>
      <c r="D41" s="249"/>
      <c r="E41" s="421"/>
      <c r="F41" s="249"/>
      <c r="G41" s="421"/>
      <c r="H41" s="249"/>
      <c r="I41" s="421"/>
      <c r="J41" s="249"/>
      <c r="K41" s="421"/>
      <c r="L41" s="249"/>
      <c r="M41" s="421"/>
      <c r="N41" s="249"/>
      <c r="O41" s="421"/>
      <c r="P41" s="249"/>
      <c r="Q41" s="421"/>
      <c r="R41" s="249"/>
      <c r="S41" s="421"/>
      <c r="T41" s="249"/>
      <c r="U41" s="421"/>
      <c r="V41" s="249"/>
      <c r="W41" s="421"/>
      <c r="X41" s="249"/>
      <c r="Y41" s="421"/>
      <c r="Z41" s="249"/>
      <c r="AA41" s="421"/>
      <c r="AB41" s="249"/>
      <c r="AC41" s="421"/>
      <c r="AD41" s="249"/>
      <c r="AE41" s="421"/>
      <c r="AF41" s="249"/>
      <c r="AG41" s="421"/>
      <c r="AH41" s="249"/>
      <c r="AI41" s="421"/>
      <c r="AJ41" s="249"/>
      <c r="AK41" s="421"/>
      <c r="AL41" s="249"/>
      <c r="AM41" s="421"/>
      <c r="AN41" s="249"/>
      <c r="AO41" s="421"/>
      <c r="AP41" s="249"/>
      <c r="AQ41" s="421"/>
      <c r="AR41" s="249"/>
      <c r="AS41" s="421"/>
      <c r="AT41" s="249"/>
      <c r="AU41" s="421"/>
      <c r="AV41" s="249"/>
      <c r="AW41" s="421"/>
      <c r="AX41" s="249"/>
      <c r="AY41" s="421"/>
      <c r="AZ41" s="249"/>
      <c r="BA41" s="421"/>
      <c r="BB41" s="249"/>
      <c r="BC41" s="421"/>
      <c r="BD41" s="249"/>
      <c r="BE41" s="421"/>
      <c r="BF41" s="249"/>
      <c r="BG41" s="421"/>
      <c r="BH41" s="249"/>
      <c r="BI41" s="421"/>
      <c r="BJ41" s="249"/>
      <c r="BQ41" s="167"/>
      <c r="BR41" s="167"/>
      <c r="CH41" s="276">
        <f>CH38+1</f>
        <v>13</v>
      </c>
      <c r="CI41" s="72" t="e">
        <f ca="1">OFFSET(BR$2,$CH41,0)+(0.5*$CI$1)</f>
        <v>#REF!</v>
      </c>
      <c r="CJ41" s="72" t="e">
        <f ca="1">OFFSET(BS$2,$CH41,0)+(0.5*$CJ$1)</f>
        <v>#REF!</v>
      </c>
    </row>
    <row r="42" spans="1:89">
      <c r="A42" s="249"/>
      <c r="B42" s="249"/>
      <c r="C42" s="421"/>
      <c r="D42" s="249"/>
      <c r="E42" s="421"/>
      <c r="F42" s="249"/>
      <c r="G42" s="421"/>
      <c r="H42" s="249"/>
      <c r="I42" s="421"/>
      <c r="J42" s="249"/>
      <c r="K42" s="421"/>
      <c r="L42" s="249"/>
      <c r="M42" s="421"/>
      <c r="N42" s="249"/>
      <c r="O42" s="421"/>
      <c r="P42" s="249"/>
      <c r="Q42" s="421"/>
      <c r="R42" s="249"/>
      <c r="S42" s="421"/>
      <c r="T42" s="249"/>
      <c r="U42" s="421"/>
      <c r="V42" s="249"/>
      <c r="W42" s="421"/>
      <c r="X42" s="249"/>
      <c r="Y42" s="421"/>
      <c r="Z42" s="249"/>
      <c r="AA42" s="421"/>
      <c r="AB42" s="249"/>
      <c r="AC42" s="421"/>
      <c r="AD42" s="249"/>
      <c r="AE42" s="421"/>
      <c r="AF42" s="249"/>
      <c r="AG42" s="421"/>
      <c r="AH42" s="249"/>
      <c r="AI42" s="421"/>
      <c r="AJ42" s="249"/>
      <c r="AK42" s="421"/>
      <c r="AL42" s="249"/>
      <c r="AM42" s="421"/>
      <c r="AN42" s="249"/>
      <c r="AO42" s="421"/>
      <c r="AP42" s="249"/>
      <c r="AQ42" s="421"/>
      <c r="AR42" s="249"/>
      <c r="AS42" s="421"/>
      <c r="AT42" s="249"/>
      <c r="AU42" s="421"/>
      <c r="AV42" s="249"/>
      <c r="AW42" s="421"/>
      <c r="AX42" s="249"/>
      <c r="AY42" s="421"/>
      <c r="AZ42" s="249"/>
      <c r="BA42" s="421"/>
      <c r="BB42" s="249"/>
      <c r="BC42" s="421"/>
      <c r="BD42" s="249"/>
      <c r="BE42" s="421"/>
      <c r="BF42" s="249"/>
      <c r="BG42" s="421"/>
      <c r="BH42" s="249"/>
      <c r="BI42" s="421"/>
      <c r="BJ42" s="249"/>
      <c r="BQ42" s="167"/>
      <c r="BR42" s="167"/>
      <c r="BS42" s="167"/>
      <c r="BT42" s="167"/>
      <c r="BU42" s="167"/>
      <c r="BV42" s="167"/>
      <c r="BW42" s="167"/>
      <c r="BX42" s="167"/>
      <c r="BY42" s="167"/>
      <c r="CI42" s="72" t="e">
        <f ca="1">IF($CI$1,$BL$2+$CI$1,CI41-$BT$1)</f>
        <v>#REF!</v>
      </c>
      <c r="CJ42" s="72" t="e">
        <f ca="1">IF($CJ$1,$BL$2+$CJ$1,CJ41-$BT$1)</f>
        <v>#REF!</v>
      </c>
    </row>
    <row r="43" spans="1:89" s="80" customFormat="1" ht="12.75" customHeight="1">
      <c r="A43" s="249"/>
      <c r="B43" s="249"/>
      <c r="C43" s="421"/>
      <c r="D43" s="249"/>
      <c r="E43" s="421"/>
      <c r="F43" s="249"/>
      <c r="G43" s="421"/>
      <c r="H43" s="249"/>
      <c r="I43" s="421"/>
      <c r="J43" s="249"/>
      <c r="K43" s="421"/>
      <c r="L43" s="249"/>
      <c r="M43" s="421"/>
      <c r="N43" s="249"/>
      <c r="O43" s="421"/>
      <c r="P43" s="249"/>
      <c r="Q43" s="421"/>
      <c r="R43" s="249"/>
      <c r="S43" s="421"/>
      <c r="T43" s="249"/>
      <c r="U43" s="421"/>
      <c r="V43" s="249"/>
      <c r="W43" s="421"/>
      <c r="X43" s="249"/>
      <c r="Y43" s="421"/>
      <c r="Z43" s="249"/>
      <c r="AA43" s="421"/>
      <c r="AB43" s="249"/>
      <c r="AC43" s="421"/>
      <c r="AD43" s="249"/>
      <c r="AE43" s="421"/>
      <c r="AF43" s="249"/>
      <c r="AG43" s="421"/>
      <c r="AH43" s="249"/>
      <c r="AI43" s="421"/>
      <c r="AJ43" s="249"/>
      <c r="AK43" s="421"/>
      <c r="AL43" s="249"/>
      <c r="AM43" s="421"/>
      <c r="AN43" s="249"/>
      <c r="AO43" s="421"/>
      <c r="AP43" s="249"/>
      <c r="AQ43" s="421"/>
      <c r="AR43" s="249"/>
      <c r="AS43" s="421"/>
      <c r="AT43" s="249"/>
      <c r="AU43" s="421"/>
      <c r="AV43" s="249"/>
      <c r="AW43" s="421"/>
      <c r="AX43" s="249"/>
      <c r="AY43" s="421"/>
      <c r="AZ43" s="249"/>
      <c r="BA43" s="421"/>
      <c r="BB43" s="249"/>
      <c r="BC43" s="421"/>
      <c r="BD43" s="249"/>
      <c r="BE43" s="421"/>
      <c r="BF43" s="249"/>
      <c r="BG43" s="421"/>
      <c r="BH43" s="249"/>
      <c r="BI43" s="421"/>
      <c r="BJ43" s="249"/>
      <c r="BQ43" s="167"/>
      <c r="BR43" s="167"/>
      <c r="BW43" s="167"/>
      <c r="BX43" s="167"/>
      <c r="BY43" s="167"/>
      <c r="CH43" s="276"/>
      <c r="CI43" s="72" t="e">
        <f ca="1">IF($CI$1,$BL$2+$CI$1,CI44+$BT$1)</f>
        <v>#REF!</v>
      </c>
      <c r="CJ43" s="72" t="e">
        <f ca="1">IF($CJ$1,$BL$2+$CJ$1,CJ44+$BT$1)</f>
        <v>#REF!</v>
      </c>
      <c r="CK43" s="227"/>
    </row>
    <row r="44" spans="1:89" ht="12.75" customHeight="1">
      <c r="A44" s="249"/>
      <c r="B44" s="249"/>
      <c r="C44" s="421"/>
      <c r="D44" s="249"/>
      <c r="E44" s="421"/>
      <c r="F44" s="249"/>
      <c r="G44" s="421"/>
      <c r="H44" s="249"/>
      <c r="I44" s="421"/>
      <c r="J44" s="249"/>
      <c r="K44" s="421"/>
      <c r="L44" s="249"/>
      <c r="M44" s="421"/>
      <c r="N44" s="249"/>
      <c r="O44" s="421"/>
      <c r="P44" s="249"/>
      <c r="Q44" s="421"/>
      <c r="R44" s="249"/>
      <c r="S44" s="421"/>
      <c r="T44" s="249"/>
      <c r="U44" s="421"/>
      <c r="V44" s="249"/>
      <c r="W44" s="421"/>
      <c r="X44" s="249"/>
      <c r="Y44" s="421"/>
      <c r="Z44" s="249"/>
      <c r="AA44" s="421"/>
      <c r="AB44" s="249"/>
      <c r="AC44" s="421"/>
      <c r="AD44" s="249"/>
      <c r="AE44" s="421"/>
      <c r="AF44" s="249"/>
      <c r="AG44" s="421"/>
      <c r="AH44" s="249"/>
      <c r="AI44" s="421"/>
      <c r="AJ44" s="249"/>
      <c r="AK44" s="421"/>
      <c r="AL44" s="249"/>
      <c r="AM44" s="421"/>
      <c r="AN44" s="249"/>
      <c r="AO44" s="421"/>
      <c r="AP44" s="249"/>
      <c r="AQ44" s="421"/>
      <c r="AR44" s="249"/>
      <c r="AS44" s="421"/>
      <c r="AT44" s="249"/>
      <c r="AU44" s="421"/>
      <c r="AV44" s="249"/>
      <c r="AW44" s="421"/>
      <c r="AX44" s="249"/>
      <c r="AY44" s="421"/>
      <c r="AZ44" s="249"/>
      <c r="BA44" s="421"/>
      <c r="BB44" s="249"/>
      <c r="BC44" s="421"/>
      <c r="BD44" s="249"/>
      <c r="BE44" s="421"/>
      <c r="BF44" s="249"/>
      <c r="BG44" s="421"/>
      <c r="BH44" s="249"/>
      <c r="BI44" s="421"/>
      <c r="BJ44" s="249"/>
      <c r="CH44" s="276">
        <f>CH41+1</f>
        <v>14</v>
      </c>
      <c r="CI44" s="72" t="e">
        <f ca="1">OFFSET(BR$2,$CH44,0)+(0.5*$CI$1)</f>
        <v>#REF!</v>
      </c>
      <c r="CJ44" s="72" t="e">
        <f ca="1">OFFSET(BS$2,$CH44,0)+(0.5*$CJ$1)</f>
        <v>#REF!</v>
      </c>
    </row>
    <row r="45" spans="1:89">
      <c r="A45" s="249"/>
      <c r="B45" s="249"/>
      <c r="C45" s="421"/>
      <c r="D45" s="249"/>
      <c r="E45" s="421"/>
      <c r="F45" s="249"/>
      <c r="G45" s="421"/>
      <c r="H45" s="249"/>
      <c r="I45" s="421"/>
      <c r="J45" s="249"/>
      <c r="K45" s="421"/>
      <c r="L45" s="249"/>
      <c r="M45" s="421"/>
      <c r="N45" s="249"/>
      <c r="O45" s="421"/>
      <c r="P45" s="249"/>
      <c r="Q45" s="421"/>
      <c r="R45" s="249"/>
      <c r="S45" s="421"/>
      <c r="T45" s="249"/>
      <c r="U45" s="421"/>
      <c r="V45" s="249"/>
      <c r="W45" s="421"/>
      <c r="X45" s="249"/>
      <c r="Y45" s="421"/>
      <c r="Z45" s="249"/>
      <c r="AA45" s="421"/>
      <c r="AB45" s="249"/>
      <c r="AC45" s="421"/>
      <c r="AD45" s="249"/>
      <c r="AE45" s="421"/>
      <c r="AF45" s="249"/>
      <c r="AG45" s="421"/>
      <c r="AH45" s="249"/>
      <c r="AI45" s="421"/>
      <c r="AJ45" s="249"/>
      <c r="AK45" s="421"/>
      <c r="AL45" s="249"/>
      <c r="AM45" s="421"/>
      <c r="AN45" s="249"/>
      <c r="AO45" s="421"/>
      <c r="AP45" s="249"/>
      <c r="AQ45" s="421"/>
      <c r="AR45" s="249"/>
      <c r="AS45" s="421"/>
      <c r="AT45" s="249"/>
      <c r="AU45" s="421"/>
      <c r="AV45" s="249"/>
      <c r="AW45" s="421"/>
      <c r="AX45" s="249"/>
      <c r="AY45" s="421"/>
      <c r="AZ45" s="249"/>
      <c r="BA45" s="421"/>
      <c r="BB45" s="249"/>
      <c r="BC45" s="421"/>
      <c r="BD45" s="249"/>
      <c r="BE45" s="421"/>
      <c r="BF45" s="249"/>
      <c r="BG45" s="421"/>
      <c r="BH45" s="249"/>
      <c r="BI45" s="421"/>
      <c r="BJ45" s="249"/>
      <c r="CI45" s="72" t="e">
        <f ca="1">IF($CI$1,$BL$2+$CI$1,CI44-$BT$1)</f>
        <v>#REF!</v>
      </c>
      <c r="CJ45" s="72" t="e">
        <f ca="1">IF($CJ$1,$BL$2+$CJ$1,CJ44-$BT$1)</f>
        <v>#REF!</v>
      </c>
    </row>
    <row r="46" spans="1:89">
      <c r="A46" s="249"/>
      <c r="B46" s="249"/>
      <c r="C46" s="422"/>
      <c r="D46" s="249"/>
      <c r="E46" s="421"/>
      <c r="F46" s="249"/>
      <c r="G46" s="421"/>
      <c r="H46" s="249"/>
      <c r="I46" s="421"/>
      <c r="J46" s="249"/>
      <c r="K46" s="422"/>
      <c r="L46" s="249"/>
      <c r="M46" s="422"/>
      <c r="N46" s="249"/>
      <c r="O46" s="422"/>
      <c r="P46" s="249"/>
      <c r="Q46" s="422"/>
      <c r="R46" s="249"/>
      <c r="S46" s="422"/>
      <c r="T46" s="249"/>
      <c r="U46" s="422"/>
      <c r="V46" s="249"/>
      <c r="W46" s="422"/>
      <c r="X46" s="249"/>
      <c r="Y46" s="422"/>
      <c r="Z46" s="249"/>
      <c r="AA46" s="422"/>
      <c r="AB46" s="249"/>
      <c r="AC46" s="422"/>
      <c r="AD46" s="249"/>
      <c r="AE46" s="421"/>
      <c r="AF46" s="249"/>
      <c r="AG46" s="421"/>
      <c r="AH46" s="249"/>
      <c r="AI46" s="421"/>
      <c r="AJ46" s="249"/>
      <c r="AK46" s="422"/>
      <c r="AL46" s="249"/>
      <c r="AM46" s="422"/>
      <c r="AN46" s="249"/>
      <c r="AO46" s="422"/>
      <c r="AP46" s="249"/>
      <c r="AQ46" s="421"/>
      <c r="AR46" s="249"/>
      <c r="AS46" s="421"/>
      <c r="AT46" s="249"/>
      <c r="AU46" s="421"/>
      <c r="AV46" s="249"/>
      <c r="AW46" s="422"/>
      <c r="AX46" s="249"/>
      <c r="AY46" s="422"/>
      <c r="AZ46" s="249"/>
      <c r="BA46" s="422"/>
      <c r="BB46" s="249"/>
      <c r="BC46" s="422"/>
      <c r="BD46" s="249"/>
      <c r="BE46" s="422"/>
      <c r="BF46" s="249"/>
      <c r="BG46" s="422"/>
      <c r="BH46" s="249"/>
      <c r="BI46" s="422"/>
      <c r="BJ46" s="249"/>
      <c r="CI46" s="72" t="e">
        <f ca="1">IF($CI$1,$BL$2+$CI$1,CI47+$BT$1)</f>
        <v>#REF!</v>
      </c>
      <c r="CJ46" s="72" t="e">
        <f ca="1">IF($CJ$1,$BL$2+$CJ$1,CJ47+$BT$1)</f>
        <v>#REF!</v>
      </c>
    </row>
    <row r="47" spans="1:89">
      <c r="A47" s="249"/>
      <c r="B47" s="249"/>
      <c r="C47" s="422"/>
      <c r="D47" s="249"/>
      <c r="E47" s="421"/>
      <c r="F47" s="249"/>
      <c r="G47" s="421"/>
      <c r="H47" s="249"/>
      <c r="I47" s="421"/>
      <c r="J47" s="249"/>
      <c r="K47" s="422"/>
      <c r="L47" s="249"/>
      <c r="M47" s="422"/>
      <c r="N47" s="249"/>
      <c r="O47" s="422"/>
      <c r="P47" s="249"/>
      <c r="Q47" s="422"/>
      <c r="R47" s="249"/>
      <c r="S47" s="422"/>
      <c r="T47" s="249"/>
      <c r="U47" s="422"/>
      <c r="V47" s="249"/>
      <c r="W47" s="422"/>
      <c r="X47" s="249"/>
      <c r="Y47" s="422"/>
      <c r="Z47" s="249"/>
      <c r="AA47" s="422"/>
      <c r="AB47" s="249"/>
      <c r="AC47" s="422"/>
      <c r="AD47" s="249"/>
      <c r="AE47" s="421"/>
      <c r="AF47" s="249"/>
      <c r="AG47" s="421"/>
      <c r="AH47" s="249"/>
      <c r="AI47" s="421"/>
      <c r="AJ47" s="249"/>
      <c r="AK47" s="422"/>
      <c r="AL47" s="249"/>
      <c r="AM47" s="422"/>
      <c r="AN47" s="249"/>
      <c r="AO47" s="422"/>
      <c r="AP47" s="249"/>
      <c r="AQ47" s="421"/>
      <c r="AR47" s="249"/>
      <c r="AS47" s="421"/>
      <c r="AT47" s="249"/>
      <c r="AU47" s="421"/>
      <c r="AV47" s="249"/>
      <c r="AW47" s="422"/>
      <c r="AX47" s="249"/>
      <c r="AY47" s="422"/>
      <c r="AZ47" s="249"/>
      <c r="BA47" s="422"/>
      <c r="BB47" s="249"/>
      <c r="BC47" s="422"/>
      <c r="BD47" s="249"/>
      <c r="BE47" s="422"/>
      <c r="BF47" s="249"/>
      <c r="BG47" s="422"/>
      <c r="BH47" s="249"/>
      <c r="BI47" s="422"/>
      <c r="BJ47" s="249"/>
      <c r="CH47" s="250">
        <f>CH44+1</f>
        <v>15</v>
      </c>
      <c r="CI47" s="251" t="e">
        <f ca="1">OFFSET(BR$2,$CH47,0)+(0.5*$CI$1)</f>
        <v>#REF!</v>
      </c>
      <c r="CJ47" s="251" t="e">
        <f ca="1">OFFSET(BS$2,$CH47,0)+(0.5*$CJ$1)</f>
        <v>#REF!</v>
      </c>
    </row>
    <row r="48" spans="1:89" ht="12.75" customHeight="1">
      <c r="C48" s="441" t="s">
        <v>338</v>
      </c>
      <c r="D48" s="442"/>
      <c r="E48" s="442"/>
      <c r="F48" s="442"/>
      <c r="G48" s="442"/>
      <c r="H48" s="443"/>
      <c r="AE48" s="249"/>
      <c r="AF48" s="249"/>
      <c r="AG48" s="249"/>
      <c r="AH48" s="249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49"/>
      <c r="AX48" s="249"/>
      <c r="AY48" s="249"/>
      <c r="AZ48" s="249"/>
      <c r="BA48" s="249"/>
      <c r="BB48" s="249"/>
      <c r="BC48" s="249"/>
      <c r="BD48" s="249"/>
      <c r="BE48" s="249"/>
      <c r="BF48" s="249"/>
      <c r="BG48" s="249"/>
      <c r="BH48" s="249"/>
      <c r="BI48" s="249"/>
      <c r="BJ48" s="249"/>
      <c r="CH48" s="250"/>
      <c r="CI48" s="251" t="e">
        <f ca="1">IF($CI$1,$BL$2+$CI$1,CI47-$BT$1)</f>
        <v>#REF!</v>
      </c>
      <c r="CJ48" s="251" t="e">
        <f ca="1">IF($CJ$1,$BL$2+$CJ$1,CJ47-$BT$1)</f>
        <v>#REF!</v>
      </c>
    </row>
    <row r="49" spans="2:89" s="249" customFormat="1" ht="12.75" customHeight="1">
      <c r="C49" s="432" t="s">
        <v>337</v>
      </c>
      <c r="D49" s="432"/>
      <c r="E49" s="432" t="s">
        <v>39</v>
      </c>
      <c r="F49" s="432"/>
      <c r="G49" s="432" t="s">
        <v>40</v>
      </c>
      <c r="H49" s="432"/>
      <c r="J49" s="315" t="e">
        <f ca="1">BR3-(BR3-OFFSET($BR$2,$BK$2,0))/2</f>
        <v>#REF!</v>
      </c>
      <c r="K49" s="315">
        <f ca="1">MIN(K50:K79)</f>
        <v>0</v>
      </c>
      <c r="M49" s="438" t="s">
        <v>347</v>
      </c>
      <c r="N49" s="439"/>
      <c r="O49" s="439"/>
      <c r="P49" s="439"/>
      <c r="Q49" s="439"/>
      <c r="R49" s="439"/>
      <c r="S49" s="439"/>
      <c r="T49" s="439"/>
      <c r="U49" s="439"/>
      <c r="V49" s="439"/>
      <c r="W49" s="440"/>
      <c r="BQ49" s="250"/>
      <c r="BR49" s="250"/>
      <c r="BS49" s="250"/>
      <c r="BX49" s="250"/>
      <c r="CH49" s="250"/>
      <c r="CI49" s="251" t="e">
        <f ca="1">IF($CI$1,$BL$2+$CI$1,CI50+$BT$1)</f>
        <v>#REF!</v>
      </c>
      <c r="CJ49" s="251" t="e">
        <f ca="1">IF($CJ$1,$BL$2+$CJ$1,CJ50+$BT$1)</f>
        <v>#REF!</v>
      </c>
      <c r="CK49" s="250"/>
    </row>
    <row r="50" spans="2:89" s="249" customFormat="1">
      <c r="B50" s="315">
        <v>2</v>
      </c>
      <c r="C50" s="431" t="str">
        <f ca="1">IF(ISNUMBER(OFFSET($A$16,0,B50)),OFFSET($A$16,0,B50),"")</f>
        <v/>
      </c>
      <c r="D50" s="431"/>
      <c r="E50" s="433" t="str">
        <f ca="1">IF(ISNUMBER(C50),OFFSET($BR$2,ABS(C50-$BK$4-$BK$5),0)-$BR$3,"")</f>
        <v/>
      </c>
      <c r="F50" s="433"/>
      <c r="G50" s="433" t="str">
        <f ca="1">IF(ISNUMBER(C50),OFFSET($BS$2,ABS(C50-$BK$4-$BK$5),0)-$BS$3,"")</f>
        <v/>
      </c>
      <c r="H50" s="406"/>
      <c r="J50" s="315" t="str">
        <f t="shared" ref="J50:J78" ca="1" si="8">IF(ISNUMBER(C50),OFFSET($BR$2,ABS(C50-$BK$4-$BK$5),0)-$J$49,"")</f>
        <v/>
      </c>
      <c r="K50" s="315" t="str">
        <f ca="1">IF(ISNUMBER(C50),IF(J50&lt;0,J50*-1,J50),"")</f>
        <v/>
      </c>
      <c r="S50" s="31" t="s">
        <v>342</v>
      </c>
      <c r="T50" s="433" t="e">
        <f ca="1">MATCH(K49,K50:K79,0)</f>
        <v>#N/A</v>
      </c>
      <c r="U50" s="406"/>
      <c r="V50" s="5"/>
      <c r="BQ50" s="250"/>
      <c r="BR50" s="250"/>
      <c r="BS50" s="250"/>
      <c r="BX50" s="250"/>
      <c r="CH50" s="250">
        <f>CH47+1</f>
        <v>16</v>
      </c>
      <c r="CI50" s="251" t="e">
        <f ca="1">OFFSET(BR$2,$CH50,0)+(0.5*$CI$1)</f>
        <v>#REF!</v>
      </c>
      <c r="CJ50" s="251" t="e">
        <f ca="1">OFFSET(BS$2,$CH50,0)+(0.5*$CJ$1)</f>
        <v>#REF!</v>
      </c>
      <c r="CK50" s="250"/>
    </row>
    <row r="51" spans="2:89" s="249" customFormat="1">
      <c r="B51" s="315">
        <f>B50+2</f>
        <v>4</v>
      </c>
      <c r="C51" s="431" t="str">
        <f t="shared" ref="C51:C79" ca="1" si="9">IF(ISNUMBER(OFFSET($A$16,0,B51)),OFFSET($A$16,0,B51),"")</f>
        <v/>
      </c>
      <c r="D51" s="431"/>
      <c r="E51" s="433" t="str">
        <f ca="1">IF(ISNUMBER(C51),OFFSET($BR$2,ABS(C51-$BK$4-$BK$5),0)-$BR$3,"")</f>
        <v/>
      </c>
      <c r="F51" s="433"/>
      <c r="G51" s="433" t="str">
        <f t="shared" ref="G51:G79" ca="1" si="10">IF(ISNUMBER(C51),OFFSET($BS$2,ABS(C51-$BK$4-$BK$5),0)-$BS$3,"")</f>
        <v/>
      </c>
      <c r="H51" s="406"/>
      <c r="J51" s="315" t="str">
        <f t="shared" ca="1" si="8"/>
        <v/>
      </c>
      <c r="K51" s="315" t="str">
        <f t="shared" ref="K51:K78" ca="1" si="11">IF(ISNUMBER(C51),IF(J51&lt;0,J51*-1,J51),"")</f>
        <v/>
      </c>
      <c r="S51" s="31" t="s">
        <v>343</v>
      </c>
      <c r="T51" s="433" t="e">
        <f ca="1">OFFSET($J$49,$T$50,0)</f>
        <v>#N/A</v>
      </c>
      <c r="U51" s="406"/>
      <c r="V51" s="5" t="s">
        <v>344</v>
      </c>
      <c r="BQ51" s="250"/>
      <c r="BR51" s="250"/>
      <c r="BS51" s="250"/>
      <c r="BX51" s="250"/>
      <c r="CH51" s="250"/>
      <c r="CI51" s="251" t="e">
        <f ca="1">IF($CI$1,$BL$2+$CI$1,CI50-$BT$1)</f>
        <v>#REF!</v>
      </c>
      <c r="CJ51" s="251" t="e">
        <f ca="1">IF($CJ$1,$BL$2+$CJ$1,CJ50-$BT$1)</f>
        <v>#REF!</v>
      </c>
      <c r="CK51" s="250"/>
    </row>
    <row r="52" spans="2:89" s="249" customFormat="1">
      <c r="B52" s="315">
        <f t="shared" ref="B52:B79" si="12">B51+2</f>
        <v>6</v>
      </c>
      <c r="C52" s="431" t="str">
        <f t="shared" ca="1" si="9"/>
        <v/>
      </c>
      <c r="D52" s="431"/>
      <c r="E52" s="433" t="str">
        <f t="shared" ref="E52:E79" ca="1" si="13">IF(ISNUMBER(C52),OFFSET($BR$2,ABS(C52-$BK$4-$BK$5),0)-$BR$3,"")</f>
        <v/>
      </c>
      <c r="F52" s="433"/>
      <c r="G52" s="433" t="str">
        <f t="shared" ca="1" si="10"/>
        <v/>
      </c>
      <c r="H52" s="406"/>
      <c r="J52" s="315" t="str">
        <f t="shared" ca="1" si="8"/>
        <v/>
      </c>
      <c r="K52" s="315" t="str">
        <f t="shared" ca="1" si="11"/>
        <v/>
      </c>
      <c r="S52" s="31" t="s">
        <v>345</v>
      </c>
      <c r="T52" s="434">
        <f ca="1">1.475-((MAX(E50:F79)+100)/2/25400)+0.01</f>
        <v>1.4830314960629922</v>
      </c>
      <c r="U52" s="435"/>
      <c r="V52" s="5" t="s">
        <v>348</v>
      </c>
      <c r="BQ52" s="250"/>
      <c r="BR52" s="250"/>
      <c r="BS52" s="250"/>
      <c r="BX52" s="250"/>
      <c r="CH52" s="250"/>
      <c r="CI52" s="251" t="e">
        <f ca="1">IF($CI$1,$BL$2+$CI$1,CI53+$BT$1)</f>
        <v>#REF!</v>
      </c>
      <c r="CJ52" s="251" t="e">
        <f ca="1">IF($CJ$1,$BL$2+$CJ$1,CJ53+$BT$1)</f>
        <v>#REF!</v>
      </c>
      <c r="CK52" s="250"/>
    </row>
    <row r="53" spans="2:89" s="249" customFormat="1">
      <c r="B53" s="315">
        <f t="shared" si="12"/>
        <v>8</v>
      </c>
      <c r="C53" s="431" t="str">
        <f t="shared" ca="1" si="9"/>
        <v/>
      </c>
      <c r="D53" s="431"/>
      <c r="E53" s="433" t="str">
        <f t="shared" ca="1" si="13"/>
        <v/>
      </c>
      <c r="F53" s="433"/>
      <c r="G53" s="433" t="str">
        <f t="shared" ca="1" si="10"/>
        <v/>
      </c>
      <c r="H53" s="406"/>
      <c r="J53" s="315" t="str">
        <f t="shared" ca="1" si="8"/>
        <v/>
      </c>
      <c r="K53" s="315" t="str">
        <f t="shared" ca="1" si="11"/>
        <v/>
      </c>
      <c r="S53" s="31" t="s">
        <v>346</v>
      </c>
      <c r="T53" s="436">
        <f ca="1">-((1.475-$T$52)*500)</f>
        <v>4.0157480314960692</v>
      </c>
      <c r="U53" s="437"/>
      <c r="V53" s="5"/>
      <c r="BQ53" s="250"/>
      <c r="BR53" s="250"/>
      <c r="BS53" s="250"/>
      <c r="BX53" s="250"/>
      <c r="CH53" s="250">
        <f>CH50+1</f>
        <v>17</v>
      </c>
      <c r="CI53" s="251" t="e">
        <f ca="1">OFFSET(BR$2,$CH53,0)+(0.5*$CI$1)</f>
        <v>#REF!</v>
      </c>
      <c r="CJ53" s="251" t="e">
        <f ca="1">OFFSET(BS$2,$CH53,0)+(0.5*$CJ$1)</f>
        <v>#REF!</v>
      </c>
      <c r="CK53" s="250"/>
    </row>
    <row r="54" spans="2:89" s="249" customFormat="1">
      <c r="B54" s="315">
        <f t="shared" si="12"/>
        <v>10</v>
      </c>
      <c r="C54" s="431" t="str">
        <f t="shared" ca="1" si="9"/>
        <v/>
      </c>
      <c r="D54" s="431"/>
      <c r="E54" s="433" t="str">
        <f t="shared" ca="1" si="13"/>
        <v/>
      </c>
      <c r="F54" s="433"/>
      <c r="G54" s="433" t="str">
        <f t="shared" ca="1" si="10"/>
        <v/>
      </c>
      <c r="H54" s="406"/>
      <c r="J54" s="315" t="str">
        <f t="shared" ca="1" si="8"/>
        <v/>
      </c>
      <c r="K54" s="315" t="str">
        <f t="shared" ca="1" si="11"/>
        <v/>
      </c>
      <c r="BQ54" s="250"/>
      <c r="BR54" s="250"/>
      <c r="BS54" s="250"/>
      <c r="BX54" s="250"/>
      <c r="CH54" s="250"/>
      <c r="CI54" s="251" t="e">
        <f ca="1">IF($CI$1,$BL$2+$CI$1,CI53-$BT$1)</f>
        <v>#REF!</v>
      </c>
      <c r="CJ54" s="251" t="e">
        <f ca="1">IF($CJ$1,$BL$2+$CJ$1,CJ53-$BT$1)</f>
        <v>#REF!</v>
      </c>
      <c r="CK54" s="250"/>
    </row>
    <row r="55" spans="2:89" s="249" customFormat="1">
      <c r="B55" s="315">
        <f t="shared" si="12"/>
        <v>12</v>
      </c>
      <c r="C55" s="431" t="str">
        <f t="shared" ca="1" si="9"/>
        <v/>
      </c>
      <c r="D55" s="431"/>
      <c r="E55" s="433" t="str">
        <f t="shared" ca="1" si="13"/>
        <v/>
      </c>
      <c r="F55" s="433"/>
      <c r="G55" s="433" t="str">
        <f t="shared" ca="1" si="10"/>
        <v/>
      </c>
      <c r="H55" s="406"/>
      <c r="J55" s="315" t="str">
        <f t="shared" ca="1" si="8"/>
        <v/>
      </c>
      <c r="K55" s="315" t="str">
        <f t="shared" ca="1" si="11"/>
        <v/>
      </c>
      <c r="BQ55" s="250"/>
      <c r="BR55" s="250"/>
      <c r="BS55" s="250"/>
      <c r="BX55" s="250"/>
      <c r="CH55" s="250"/>
      <c r="CI55" s="251" t="e">
        <f ca="1">IF($CI$1,$BL$2+$CI$1,CI56+$BT$1)</f>
        <v>#REF!</v>
      </c>
      <c r="CJ55" s="251" t="e">
        <f ca="1">IF($CJ$1,$BL$2+$CJ$1,CJ56+$BT$1)</f>
        <v>#REF!</v>
      </c>
      <c r="CK55" s="250"/>
    </row>
    <row r="56" spans="2:89" s="249" customFormat="1">
      <c r="B56" s="315">
        <f t="shared" si="12"/>
        <v>14</v>
      </c>
      <c r="C56" s="431" t="str">
        <f t="shared" ca="1" si="9"/>
        <v/>
      </c>
      <c r="D56" s="431"/>
      <c r="E56" s="433" t="str">
        <f t="shared" ca="1" si="13"/>
        <v/>
      </c>
      <c r="F56" s="433"/>
      <c r="G56" s="433" t="str">
        <f t="shared" ca="1" si="10"/>
        <v/>
      </c>
      <c r="H56" s="406"/>
      <c r="J56" s="315" t="str">
        <f t="shared" ca="1" si="8"/>
        <v/>
      </c>
      <c r="K56" s="315" t="str">
        <f t="shared" ca="1" si="11"/>
        <v/>
      </c>
      <c r="BQ56" s="250"/>
      <c r="BR56" s="250"/>
      <c r="BS56" s="250"/>
      <c r="BX56" s="250"/>
      <c r="CH56" s="276">
        <f>CH53+1</f>
        <v>18</v>
      </c>
      <c r="CI56" s="72" t="e">
        <f ca="1">OFFSET(BR$2,$CH56,0)+(0.5*$CI$1)</f>
        <v>#REF!</v>
      </c>
      <c r="CJ56" s="72" t="e">
        <f ca="1">OFFSET(BS$2,$CH56,0)+(0.5*$CJ$1)</f>
        <v>#REF!</v>
      </c>
      <c r="CK56" s="250"/>
    </row>
    <row r="57" spans="2:89" s="249" customFormat="1">
      <c r="B57" s="315">
        <f t="shared" si="12"/>
        <v>16</v>
      </c>
      <c r="C57" s="431" t="str">
        <f t="shared" ca="1" si="9"/>
        <v/>
      </c>
      <c r="D57" s="431"/>
      <c r="E57" s="433" t="str">
        <f t="shared" ca="1" si="13"/>
        <v/>
      </c>
      <c r="F57" s="433"/>
      <c r="G57" s="433" t="str">
        <f t="shared" ca="1" si="10"/>
        <v/>
      </c>
      <c r="H57" s="406"/>
      <c r="J57" s="315" t="str">
        <f t="shared" ca="1" si="8"/>
        <v/>
      </c>
      <c r="K57" s="315" t="str">
        <f t="shared" ca="1" si="11"/>
        <v/>
      </c>
      <c r="BQ57" s="250"/>
      <c r="BR57" s="250"/>
      <c r="BS57" s="250"/>
      <c r="BX57" s="250"/>
      <c r="CH57" s="276"/>
      <c r="CI57" s="72" t="e">
        <f ca="1">IF($CI$1,$BL$2+$CI$1,CI56-$BT$1)</f>
        <v>#REF!</v>
      </c>
      <c r="CJ57" s="72" t="e">
        <f ca="1">IF($CJ$1,$BL$2+$CJ$1,CJ56-$BT$1)</f>
        <v>#REF!</v>
      </c>
      <c r="CK57" s="250"/>
    </row>
    <row r="58" spans="2:89">
      <c r="B58" s="315">
        <f t="shared" si="12"/>
        <v>18</v>
      </c>
      <c r="C58" s="431" t="str">
        <f t="shared" ca="1" si="9"/>
        <v/>
      </c>
      <c r="D58" s="431"/>
      <c r="E58" s="433" t="str">
        <f t="shared" ca="1" si="13"/>
        <v/>
      </c>
      <c r="F58" s="433"/>
      <c r="G58" s="433" t="str">
        <f t="shared" ca="1" si="10"/>
        <v/>
      </c>
      <c r="H58" s="406"/>
      <c r="J58" s="315" t="str">
        <f t="shared" ca="1" si="8"/>
        <v/>
      </c>
      <c r="K58" s="315" t="str">
        <f t="shared" ca="1" si="11"/>
        <v/>
      </c>
      <c r="CI58" s="72" t="e">
        <f ca="1">IF($CI$1,$BL$2+$CI$1,CI59+$BT$1)</f>
        <v>#REF!</v>
      </c>
      <c r="CJ58" s="72" t="e">
        <f ca="1">IF($CJ$1,$BL$2+$CJ$1,CJ59+$BT$1)</f>
        <v>#REF!</v>
      </c>
    </row>
    <row r="59" spans="2:89">
      <c r="B59" s="315">
        <f t="shared" si="12"/>
        <v>20</v>
      </c>
      <c r="C59" s="431" t="str">
        <f t="shared" ca="1" si="9"/>
        <v/>
      </c>
      <c r="D59" s="431"/>
      <c r="E59" s="433" t="str">
        <f t="shared" ca="1" si="13"/>
        <v/>
      </c>
      <c r="F59" s="433"/>
      <c r="G59" s="433" t="str">
        <f t="shared" ca="1" si="10"/>
        <v/>
      </c>
      <c r="H59" s="406"/>
      <c r="J59" s="315" t="str">
        <f t="shared" ca="1" si="8"/>
        <v/>
      </c>
      <c r="K59" s="315" t="str">
        <f t="shared" ca="1" si="11"/>
        <v/>
      </c>
      <c r="CH59" s="276">
        <f>CH56+1</f>
        <v>19</v>
      </c>
      <c r="CI59" s="72" t="e">
        <f ca="1">OFFSET(BR$2,$CH59,0)+(0.5*$CI$1)</f>
        <v>#REF!</v>
      </c>
      <c r="CJ59" s="72" t="e">
        <f ca="1">OFFSET(BS$2,$CH59,0)+(0.5*$CJ$1)</f>
        <v>#REF!</v>
      </c>
    </row>
    <row r="60" spans="2:89">
      <c r="B60" s="315">
        <f t="shared" si="12"/>
        <v>22</v>
      </c>
      <c r="C60" s="431" t="str">
        <f t="shared" ca="1" si="9"/>
        <v/>
      </c>
      <c r="D60" s="431"/>
      <c r="E60" s="433" t="str">
        <f t="shared" ca="1" si="13"/>
        <v/>
      </c>
      <c r="F60" s="433"/>
      <c r="G60" s="433" t="str">
        <f t="shared" ca="1" si="10"/>
        <v/>
      </c>
      <c r="H60" s="406"/>
      <c r="J60" s="315" t="str">
        <f t="shared" ca="1" si="8"/>
        <v/>
      </c>
      <c r="K60" s="315" t="str">
        <f t="shared" ca="1" si="11"/>
        <v/>
      </c>
      <c r="CI60" s="72" t="e">
        <f ca="1">IF($CI$1,$BL$2+$CI$1,CI59-$BT$1)</f>
        <v>#REF!</v>
      </c>
      <c r="CJ60" s="72" t="e">
        <f ca="1">IF($CJ$1,$BL$2+$CJ$1,CJ59-$BT$1)</f>
        <v>#REF!</v>
      </c>
    </row>
    <row r="61" spans="2:89">
      <c r="B61" s="315">
        <f t="shared" si="12"/>
        <v>24</v>
      </c>
      <c r="C61" s="431" t="str">
        <f t="shared" ca="1" si="9"/>
        <v/>
      </c>
      <c r="D61" s="431"/>
      <c r="E61" s="433" t="str">
        <f t="shared" ca="1" si="13"/>
        <v/>
      </c>
      <c r="F61" s="433"/>
      <c r="G61" s="433" t="str">
        <f t="shared" ca="1" si="10"/>
        <v/>
      </c>
      <c r="H61" s="406"/>
      <c r="J61" s="315" t="str">
        <f t="shared" ca="1" si="8"/>
        <v/>
      </c>
      <c r="K61" s="315" t="str">
        <f t="shared" ca="1" si="11"/>
        <v/>
      </c>
      <c r="CI61" s="72" t="e">
        <f ca="1">IF($CI$1,$BL$2+$CI$1,CI62+$BT$1)</f>
        <v>#REF!</v>
      </c>
      <c r="CJ61" s="72" t="e">
        <f ca="1">IF($CJ$1,$BL$2+$CJ$1,CJ62+$BT$1)</f>
        <v>#REF!</v>
      </c>
    </row>
    <row r="62" spans="2:89">
      <c r="B62" s="315">
        <f t="shared" si="12"/>
        <v>26</v>
      </c>
      <c r="C62" s="431" t="str">
        <f t="shared" ca="1" si="9"/>
        <v/>
      </c>
      <c r="D62" s="431"/>
      <c r="E62" s="433" t="str">
        <f t="shared" ca="1" si="13"/>
        <v/>
      </c>
      <c r="F62" s="433"/>
      <c r="G62" s="433" t="str">
        <f t="shared" ca="1" si="10"/>
        <v/>
      </c>
      <c r="H62" s="406"/>
      <c r="J62" s="315" t="str">
        <f t="shared" ca="1" si="8"/>
        <v/>
      </c>
      <c r="K62" s="315" t="str">
        <f t="shared" ca="1" si="11"/>
        <v/>
      </c>
      <c r="CH62" s="276">
        <f>CH59+1</f>
        <v>20</v>
      </c>
      <c r="CI62" s="72" t="e">
        <f ca="1">OFFSET(BR$2,$CH62,0)+(0.5*$CI$1)</f>
        <v>#REF!</v>
      </c>
      <c r="CJ62" s="72" t="e">
        <f ca="1">OFFSET(BS$2,$CH62,0)+(0.5*$CJ$1)</f>
        <v>#REF!</v>
      </c>
    </row>
    <row r="63" spans="2:89">
      <c r="B63" s="315">
        <f t="shared" si="12"/>
        <v>28</v>
      </c>
      <c r="C63" s="431" t="str">
        <f t="shared" ca="1" si="9"/>
        <v/>
      </c>
      <c r="D63" s="431"/>
      <c r="E63" s="433" t="str">
        <f t="shared" ca="1" si="13"/>
        <v/>
      </c>
      <c r="F63" s="433"/>
      <c r="G63" s="433" t="str">
        <f t="shared" ca="1" si="10"/>
        <v/>
      </c>
      <c r="H63" s="406"/>
      <c r="J63" s="315" t="str">
        <f t="shared" ca="1" si="8"/>
        <v/>
      </c>
      <c r="K63" s="315" t="str">
        <f t="shared" ca="1" si="11"/>
        <v/>
      </c>
      <c r="CI63" s="72" t="e">
        <f ca="1">IF($CI$1,$BL$2+$CI$1,CI62-$BT$1)</f>
        <v>#REF!</v>
      </c>
      <c r="CJ63" s="72" t="e">
        <f ca="1">IF($CJ$1,$BL$2+$CJ$1,CJ62-$BT$1)</f>
        <v>#REF!</v>
      </c>
    </row>
    <row r="64" spans="2:89">
      <c r="B64" s="315">
        <f t="shared" si="12"/>
        <v>30</v>
      </c>
      <c r="C64" s="431" t="str">
        <f t="shared" ca="1" si="9"/>
        <v/>
      </c>
      <c r="D64" s="431"/>
      <c r="E64" s="433" t="str">
        <f t="shared" ca="1" si="13"/>
        <v/>
      </c>
      <c r="F64" s="406"/>
      <c r="G64" s="433" t="str">
        <f t="shared" ca="1" si="10"/>
        <v/>
      </c>
      <c r="H64" s="406"/>
      <c r="J64" s="315" t="str">
        <f t="shared" ca="1" si="8"/>
        <v/>
      </c>
      <c r="K64" s="315" t="str">
        <f t="shared" ca="1" si="11"/>
        <v/>
      </c>
      <c r="CI64" s="72" t="e">
        <f ca="1">IF($CI$1,$BL$2+$CI$1,CI65+$BT$1)</f>
        <v>#REF!</v>
      </c>
      <c r="CJ64" s="72" t="e">
        <f ca="1">IF($CJ$1,$BL$2+$CJ$1,CJ65+$BT$1)</f>
        <v>#REF!</v>
      </c>
    </row>
    <row r="65" spans="2:88">
      <c r="B65" s="315">
        <f t="shared" si="12"/>
        <v>32</v>
      </c>
      <c r="C65" s="431" t="str">
        <f t="shared" ca="1" si="9"/>
        <v/>
      </c>
      <c r="D65" s="431"/>
      <c r="E65" s="433" t="str">
        <f t="shared" ca="1" si="13"/>
        <v/>
      </c>
      <c r="F65" s="406"/>
      <c r="G65" s="433" t="str">
        <f t="shared" ca="1" si="10"/>
        <v/>
      </c>
      <c r="H65" s="406"/>
      <c r="J65" s="315" t="str">
        <f t="shared" ca="1" si="8"/>
        <v/>
      </c>
      <c r="K65" s="315" t="str">
        <f t="shared" ca="1" si="11"/>
        <v/>
      </c>
      <c r="CH65" s="276">
        <f>CH62+1</f>
        <v>21</v>
      </c>
      <c r="CI65" s="72" t="e">
        <f ca="1">OFFSET(BR$2,$CH65,0)+(0.5*$CI$1)</f>
        <v>#REF!</v>
      </c>
      <c r="CJ65" s="72" t="e">
        <f ca="1">OFFSET(BS$2,$CH65,0)+(0.5*$CJ$1)</f>
        <v>#REF!</v>
      </c>
    </row>
    <row r="66" spans="2:88">
      <c r="B66" s="315">
        <f t="shared" si="12"/>
        <v>34</v>
      </c>
      <c r="C66" s="431" t="str">
        <f t="shared" ca="1" si="9"/>
        <v/>
      </c>
      <c r="D66" s="431"/>
      <c r="E66" s="433" t="str">
        <f t="shared" ca="1" si="13"/>
        <v/>
      </c>
      <c r="F66" s="406"/>
      <c r="G66" s="433" t="str">
        <f t="shared" ca="1" si="10"/>
        <v/>
      </c>
      <c r="H66" s="406"/>
      <c r="J66" s="315" t="str">
        <f t="shared" ca="1" si="8"/>
        <v/>
      </c>
      <c r="K66" s="315" t="str">
        <f t="shared" ca="1" si="11"/>
        <v/>
      </c>
      <c r="CI66" s="72" t="e">
        <f ca="1">IF($CI$1,$BL$2+$CI$1,CI65-$BT$1)</f>
        <v>#REF!</v>
      </c>
      <c r="CJ66" s="72" t="e">
        <f ca="1">IF($CJ$1,$BL$2+$CJ$1,CJ65-$BT$1)</f>
        <v>#REF!</v>
      </c>
    </row>
    <row r="67" spans="2:88">
      <c r="B67" s="315">
        <f t="shared" si="12"/>
        <v>36</v>
      </c>
      <c r="C67" s="431" t="str">
        <f t="shared" ca="1" si="9"/>
        <v/>
      </c>
      <c r="D67" s="431"/>
      <c r="E67" s="433" t="str">
        <f t="shared" ca="1" si="13"/>
        <v/>
      </c>
      <c r="F67" s="406"/>
      <c r="G67" s="433" t="str">
        <f t="shared" ca="1" si="10"/>
        <v/>
      </c>
      <c r="H67" s="406"/>
      <c r="J67" s="315" t="str">
        <f t="shared" ca="1" si="8"/>
        <v/>
      </c>
      <c r="K67" s="315" t="str">
        <f t="shared" ca="1" si="11"/>
        <v/>
      </c>
      <c r="CI67" s="72" t="e">
        <f ca="1">IF($CI$1,$BL$2+$CI$1,CI68+$BT$1)</f>
        <v>#REF!</v>
      </c>
      <c r="CJ67" s="72" t="e">
        <f ca="1">IF($CJ$1,$BL$2+$CJ$1,CJ68+$BT$1)</f>
        <v>#REF!</v>
      </c>
    </row>
    <row r="68" spans="2:88">
      <c r="B68" s="315">
        <f t="shared" si="12"/>
        <v>38</v>
      </c>
      <c r="C68" s="431" t="str">
        <f t="shared" ca="1" si="9"/>
        <v/>
      </c>
      <c r="D68" s="431"/>
      <c r="E68" s="433" t="str">
        <f t="shared" ca="1" si="13"/>
        <v/>
      </c>
      <c r="F68" s="406"/>
      <c r="G68" s="433" t="str">
        <f t="shared" ca="1" si="10"/>
        <v/>
      </c>
      <c r="H68" s="406"/>
      <c r="J68" s="315" t="str">
        <f t="shared" ca="1" si="8"/>
        <v/>
      </c>
      <c r="K68" s="315" t="str">
        <f t="shared" ca="1" si="11"/>
        <v/>
      </c>
      <c r="CH68" s="276">
        <f>CH65+1</f>
        <v>22</v>
      </c>
      <c r="CI68" s="72" t="e">
        <f ca="1">OFFSET(BR$2,$CH68,0)+(0.5*$CI$1)</f>
        <v>#REF!</v>
      </c>
      <c r="CJ68" s="72" t="e">
        <f ca="1">OFFSET(BS$2,$CH68,0)+(0.5*$CJ$1)</f>
        <v>#REF!</v>
      </c>
    </row>
    <row r="69" spans="2:88">
      <c r="B69" s="315">
        <f t="shared" si="12"/>
        <v>40</v>
      </c>
      <c r="C69" s="431" t="str">
        <f t="shared" ca="1" si="9"/>
        <v/>
      </c>
      <c r="D69" s="431"/>
      <c r="E69" s="433" t="str">
        <f t="shared" ca="1" si="13"/>
        <v/>
      </c>
      <c r="F69" s="406"/>
      <c r="G69" s="433" t="str">
        <f t="shared" ca="1" si="10"/>
        <v/>
      </c>
      <c r="H69" s="406"/>
      <c r="J69" s="315" t="str">
        <f t="shared" ca="1" si="8"/>
        <v/>
      </c>
      <c r="K69" s="315" t="str">
        <f t="shared" ca="1" si="11"/>
        <v/>
      </c>
      <c r="CI69" s="72" t="e">
        <f ca="1">IF($CI$1,$BL$2+$CI$1,CI68-$BT$1)</f>
        <v>#REF!</v>
      </c>
      <c r="CJ69" s="72" t="e">
        <f ca="1">IF($CJ$1,$BL$2+$CJ$1,CJ68-$BT$1)</f>
        <v>#REF!</v>
      </c>
    </row>
    <row r="70" spans="2:88">
      <c r="B70" s="315">
        <f t="shared" si="12"/>
        <v>42</v>
      </c>
      <c r="C70" s="431" t="str">
        <f t="shared" ca="1" si="9"/>
        <v/>
      </c>
      <c r="D70" s="431"/>
      <c r="E70" s="433" t="str">
        <f t="shared" ca="1" si="13"/>
        <v/>
      </c>
      <c r="F70" s="406"/>
      <c r="G70" s="433" t="str">
        <f t="shared" ca="1" si="10"/>
        <v/>
      </c>
      <c r="H70" s="406"/>
      <c r="J70" s="315" t="str">
        <f t="shared" ca="1" si="8"/>
        <v/>
      </c>
      <c r="K70" s="315" t="str">
        <f t="shared" ca="1" si="11"/>
        <v/>
      </c>
      <c r="CI70" s="72" t="e">
        <f ca="1">IF($CI$1,$BL$2+$CI$1,CI71+$BT$1)</f>
        <v>#REF!</v>
      </c>
      <c r="CJ70" s="72" t="e">
        <f ca="1">IF($CJ$1,$BL$2+$CJ$1,CJ71+$BT$1)</f>
        <v>#REF!</v>
      </c>
    </row>
    <row r="71" spans="2:88">
      <c r="B71" s="315">
        <f t="shared" si="12"/>
        <v>44</v>
      </c>
      <c r="C71" s="431" t="str">
        <f t="shared" ca="1" si="9"/>
        <v/>
      </c>
      <c r="D71" s="431"/>
      <c r="E71" s="433" t="str">
        <f t="shared" ca="1" si="13"/>
        <v/>
      </c>
      <c r="F71" s="406"/>
      <c r="G71" s="433" t="str">
        <f t="shared" ca="1" si="10"/>
        <v/>
      </c>
      <c r="H71" s="406"/>
      <c r="J71" s="315" t="str">
        <f t="shared" ca="1" si="8"/>
        <v/>
      </c>
      <c r="K71" s="315" t="str">
        <f t="shared" ca="1" si="11"/>
        <v/>
      </c>
      <c r="CH71" s="276">
        <f>CH68+1</f>
        <v>23</v>
      </c>
      <c r="CI71" s="72" t="e">
        <f ca="1">OFFSET(BR$2,$CH71,0)+(0.5*$CI$1)</f>
        <v>#REF!</v>
      </c>
      <c r="CJ71" s="72" t="e">
        <f ca="1">OFFSET(BS$2,$CH71,0)+(0.5*$CJ$1)</f>
        <v>#REF!</v>
      </c>
    </row>
    <row r="72" spans="2:88">
      <c r="B72" s="315">
        <f t="shared" si="12"/>
        <v>46</v>
      </c>
      <c r="C72" s="431" t="str">
        <f t="shared" ca="1" si="9"/>
        <v/>
      </c>
      <c r="D72" s="431"/>
      <c r="E72" s="433" t="str">
        <f t="shared" ca="1" si="13"/>
        <v/>
      </c>
      <c r="F72" s="406"/>
      <c r="G72" s="433" t="str">
        <f t="shared" ca="1" si="10"/>
        <v/>
      </c>
      <c r="H72" s="406"/>
      <c r="J72" s="315" t="str">
        <f t="shared" ca="1" si="8"/>
        <v/>
      </c>
      <c r="K72" s="315" t="str">
        <f t="shared" ca="1" si="11"/>
        <v/>
      </c>
      <c r="CI72" s="72" t="e">
        <f ca="1">IF($CI$1,$BL$2+$CI$1,CI71-$BT$1)</f>
        <v>#REF!</v>
      </c>
      <c r="CJ72" s="72" t="e">
        <f ca="1">IF($CJ$1,$BL$2+$CJ$1,CJ71-$BT$1)</f>
        <v>#REF!</v>
      </c>
    </row>
    <row r="73" spans="2:88">
      <c r="B73" s="315">
        <f t="shared" si="12"/>
        <v>48</v>
      </c>
      <c r="C73" s="431" t="str">
        <f t="shared" ca="1" si="9"/>
        <v/>
      </c>
      <c r="D73" s="431"/>
      <c r="E73" s="433" t="str">
        <f t="shared" ca="1" si="13"/>
        <v/>
      </c>
      <c r="F73" s="406"/>
      <c r="G73" s="433" t="str">
        <f t="shared" ca="1" si="10"/>
        <v/>
      </c>
      <c r="H73" s="406"/>
      <c r="J73" s="315" t="str">
        <f t="shared" ca="1" si="8"/>
        <v/>
      </c>
      <c r="K73" s="315" t="str">
        <f t="shared" ca="1" si="11"/>
        <v/>
      </c>
      <c r="CI73" s="72" t="e">
        <f ca="1">IF($CI$1,$BL$2+$CI$1,CI74+$BT$1)</f>
        <v>#REF!</v>
      </c>
      <c r="CJ73" s="72" t="e">
        <f ca="1">IF($CJ$1,$BL$2+$CJ$1,CJ74+$BT$1)</f>
        <v>#REF!</v>
      </c>
    </row>
    <row r="74" spans="2:88">
      <c r="B74" s="315">
        <f t="shared" si="12"/>
        <v>50</v>
      </c>
      <c r="C74" s="431" t="str">
        <f t="shared" ca="1" si="9"/>
        <v/>
      </c>
      <c r="D74" s="431"/>
      <c r="E74" s="433" t="str">
        <f t="shared" ca="1" si="13"/>
        <v/>
      </c>
      <c r="F74" s="406"/>
      <c r="G74" s="433" t="str">
        <f t="shared" ca="1" si="10"/>
        <v/>
      </c>
      <c r="H74" s="406"/>
      <c r="J74" s="315" t="str">
        <f t="shared" ca="1" si="8"/>
        <v/>
      </c>
      <c r="K74" s="315" t="str">
        <f t="shared" ca="1" si="11"/>
        <v/>
      </c>
      <c r="CH74" s="276">
        <f>CH71+1</f>
        <v>24</v>
      </c>
      <c r="CI74" s="72" t="e">
        <f ca="1">OFFSET(BR$2,$CH74,0)+(0.5*$CI$1)</f>
        <v>#REF!</v>
      </c>
      <c r="CJ74" s="72" t="e">
        <f ca="1">OFFSET(BS$2,$CH74,0)+(0.5*$CJ$1)</f>
        <v>#REF!</v>
      </c>
    </row>
    <row r="75" spans="2:88">
      <c r="B75" s="315">
        <f t="shared" si="12"/>
        <v>52</v>
      </c>
      <c r="C75" s="431" t="str">
        <f t="shared" ca="1" si="9"/>
        <v/>
      </c>
      <c r="D75" s="431"/>
      <c r="E75" s="433" t="str">
        <f t="shared" ca="1" si="13"/>
        <v/>
      </c>
      <c r="F75" s="406"/>
      <c r="G75" s="433" t="str">
        <f t="shared" ca="1" si="10"/>
        <v/>
      </c>
      <c r="H75" s="406"/>
      <c r="J75" s="315" t="str">
        <f t="shared" ca="1" si="8"/>
        <v/>
      </c>
      <c r="K75" s="315" t="str">
        <f t="shared" ca="1" si="11"/>
        <v/>
      </c>
      <c r="CI75" s="72" t="e">
        <f ca="1">IF($CI$1,$BL$2+$CI$1,CI74-$BT$1)</f>
        <v>#REF!</v>
      </c>
      <c r="CJ75" s="72" t="e">
        <f ca="1">IF($CJ$1,$BL$2+$CJ$1,CJ74-$BT$1)</f>
        <v>#REF!</v>
      </c>
    </row>
    <row r="76" spans="2:88">
      <c r="B76" s="315">
        <f t="shared" si="12"/>
        <v>54</v>
      </c>
      <c r="C76" s="431" t="str">
        <f t="shared" ca="1" si="9"/>
        <v/>
      </c>
      <c r="D76" s="431"/>
      <c r="E76" s="433" t="str">
        <f t="shared" ca="1" si="13"/>
        <v/>
      </c>
      <c r="F76" s="406"/>
      <c r="G76" s="433" t="str">
        <f t="shared" ca="1" si="10"/>
        <v/>
      </c>
      <c r="H76" s="406"/>
      <c r="J76" s="315" t="str">
        <f t="shared" ca="1" si="8"/>
        <v/>
      </c>
      <c r="K76" s="315" t="str">
        <f t="shared" ca="1" si="11"/>
        <v/>
      </c>
      <c r="CI76" s="72" t="e">
        <f ca="1">IF($CI$1,$BL$2+$CI$1,CI77+$BT$1)</f>
        <v>#REF!</v>
      </c>
      <c r="CJ76" s="72" t="e">
        <f ca="1">IF($CJ$1,$BL$2+$CJ$1,CJ77+$BT$1)</f>
        <v>#REF!</v>
      </c>
    </row>
    <row r="77" spans="2:88">
      <c r="B77" s="315">
        <f t="shared" si="12"/>
        <v>56</v>
      </c>
      <c r="C77" s="431" t="str">
        <f t="shared" ca="1" si="9"/>
        <v/>
      </c>
      <c r="D77" s="431"/>
      <c r="E77" s="433" t="str">
        <f t="shared" ca="1" si="13"/>
        <v/>
      </c>
      <c r="F77" s="406"/>
      <c r="G77" s="433" t="str">
        <f t="shared" ca="1" si="10"/>
        <v/>
      </c>
      <c r="H77" s="406"/>
      <c r="J77" s="315" t="str">
        <f t="shared" ca="1" si="8"/>
        <v/>
      </c>
      <c r="K77" s="315" t="str">
        <f t="shared" ca="1" si="11"/>
        <v/>
      </c>
      <c r="CH77" s="276">
        <f>CH74+1</f>
        <v>25</v>
      </c>
      <c r="CI77" s="72" t="e">
        <f ca="1">OFFSET(BR$2,$CH77,0)+(0.5*$CI$1)</f>
        <v>#REF!</v>
      </c>
      <c r="CJ77" s="72" t="e">
        <f ca="1">OFFSET(BS$2,$CH77,0)+(0.5*$CJ$1)</f>
        <v>#REF!</v>
      </c>
    </row>
    <row r="78" spans="2:88">
      <c r="B78" s="315">
        <f t="shared" si="12"/>
        <v>58</v>
      </c>
      <c r="C78" s="431" t="str">
        <f t="shared" ca="1" si="9"/>
        <v/>
      </c>
      <c r="D78" s="431"/>
      <c r="E78" s="433" t="str">
        <f t="shared" ca="1" si="13"/>
        <v/>
      </c>
      <c r="F78" s="406"/>
      <c r="G78" s="433" t="str">
        <f t="shared" ca="1" si="10"/>
        <v/>
      </c>
      <c r="H78" s="406"/>
      <c r="J78" s="315" t="str">
        <f t="shared" ca="1" si="8"/>
        <v/>
      </c>
      <c r="K78" s="315" t="str">
        <f t="shared" ca="1" si="11"/>
        <v/>
      </c>
      <c r="CI78" s="72" t="e">
        <f ca="1">IF($CI$1,$BL$2+$CI$1,CI77-$BT$1)</f>
        <v>#REF!</v>
      </c>
      <c r="CJ78" s="72" t="e">
        <f ca="1">IF($CJ$1,$BL$2+$CJ$1,CJ77-$BT$1)</f>
        <v>#REF!</v>
      </c>
    </row>
    <row r="79" spans="2:88">
      <c r="B79" s="315">
        <f t="shared" si="12"/>
        <v>60</v>
      </c>
      <c r="C79" s="431" t="str">
        <f t="shared" ca="1" si="9"/>
        <v/>
      </c>
      <c r="D79" s="431"/>
      <c r="E79" s="433" t="str">
        <f t="shared" ca="1" si="13"/>
        <v/>
      </c>
      <c r="F79" s="406"/>
      <c r="G79" s="433" t="str">
        <f t="shared" ca="1" si="10"/>
        <v/>
      </c>
      <c r="H79" s="406"/>
      <c r="CI79" s="72" t="e">
        <f ca="1">IF($CI$1,$BL$2+$CI$1,CI80+$BT$1)</f>
        <v>#REF!</v>
      </c>
      <c r="CJ79" s="72" t="e">
        <f ca="1">IF($CJ$1,$BL$2+$CJ$1,CJ80+$BT$1)</f>
        <v>#REF!</v>
      </c>
    </row>
    <row r="80" spans="2:88">
      <c r="CH80" s="276">
        <f>CH77+1</f>
        <v>26</v>
      </c>
      <c r="CI80" s="72" t="e">
        <f ca="1">OFFSET(BR$2,$CH80,0)+(0.5*$CI$1)</f>
        <v>#REF!</v>
      </c>
      <c r="CJ80" s="72" t="e">
        <f ca="1">OFFSET(BS$2,$CH80,0)+(0.5*$CJ$1)</f>
        <v>#REF!</v>
      </c>
    </row>
    <row r="81" spans="86:88">
      <c r="CI81" s="72" t="e">
        <f ca="1">IF($CI$1,$BL$2+$CI$1,CI80-$BT$1)</f>
        <v>#REF!</v>
      </c>
      <c r="CJ81" s="72" t="e">
        <f ca="1">IF($CJ$1,$BL$2+$CJ$1,CJ80-$BT$1)</f>
        <v>#REF!</v>
      </c>
    </row>
    <row r="82" spans="86:88">
      <c r="CI82" s="72" t="e">
        <f ca="1">IF($CI$1,$BL$2+$CI$1,CI83+$BT$1)</f>
        <v>#REF!</v>
      </c>
      <c r="CJ82" s="72" t="e">
        <f ca="1">IF($CJ$1,$BL$2+$CJ$1,CJ83+$BT$1)</f>
        <v>#REF!</v>
      </c>
    </row>
    <row r="83" spans="86:88">
      <c r="CH83" s="276">
        <f>CH80+1</f>
        <v>27</v>
      </c>
      <c r="CI83" s="72" t="e">
        <f ca="1">OFFSET(BR$2,$CH83,0)+(0.5*$CI$1)</f>
        <v>#REF!</v>
      </c>
      <c r="CJ83" s="72" t="e">
        <f ca="1">OFFSET(BS$2,$CH83,0)+(0.5*$CJ$1)</f>
        <v>#REF!</v>
      </c>
    </row>
    <row r="84" spans="86:88">
      <c r="CI84" s="72" t="e">
        <f ca="1">IF($CI$1,$BL$2+$CI$1,CI83-$BT$1)</f>
        <v>#REF!</v>
      </c>
      <c r="CJ84" s="72" t="e">
        <f ca="1">IF($CJ$1,$BL$2+$CJ$1,CJ83-$BT$1)</f>
        <v>#REF!</v>
      </c>
    </row>
    <row r="85" spans="86:88">
      <c r="CI85" s="72" t="e">
        <f ca="1">IF($CI$1,$BL$2+$CI$1,CI86+$BT$1)</f>
        <v>#REF!</v>
      </c>
      <c r="CJ85" s="72" t="e">
        <f ca="1">IF($CJ$1,$BL$2+$CJ$1,CJ86+$BT$1)</f>
        <v>#REF!</v>
      </c>
    </row>
    <row r="86" spans="86:88">
      <c r="CH86" s="276">
        <f>CH83+1</f>
        <v>28</v>
      </c>
      <c r="CI86" s="72" t="e">
        <f ca="1">OFFSET(BR$2,$CH86,0)+(0.5*$CI$1)</f>
        <v>#REF!</v>
      </c>
      <c r="CJ86" s="72" t="e">
        <f ca="1">OFFSET(BS$2,$CH86,0)+(0.5*$CJ$1)</f>
        <v>#REF!</v>
      </c>
    </row>
    <row r="87" spans="86:88">
      <c r="CI87" s="72" t="e">
        <f ca="1">IF($CI$1,$BL$2+$CI$1,CI86-$BT$1)</f>
        <v>#REF!</v>
      </c>
      <c r="CJ87" s="72" t="e">
        <f ca="1">IF($CJ$1,$BL$2+$CJ$1,CJ86-$BT$1)</f>
        <v>#REF!</v>
      </c>
    </row>
    <row r="88" spans="86:88">
      <c r="CI88" s="72" t="e">
        <f ca="1">IF($CI$1,$BL$2+$CI$1,CI89+$BT$1)</f>
        <v>#REF!</v>
      </c>
      <c r="CJ88" s="72" t="e">
        <f ca="1">IF($CJ$1,$BL$2+$CJ$1,CJ89+$BT$1)</f>
        <v>#REF!</v>
      </c>
    </row>
    <row r="89" spans="86:88">
      <c r="CH89" s="276">
        <f>CH86+1</f>
        <v>29</v>
      </c>
      <c r="CI89" s="72" t="e">
        <f ca="1">OFFSET(BR$2,$CH89,0)+(0.5*$CI$1)</f>
        <v>#REF!</v>
      </c>
      <c r="CJ89" s="72" t="e">
        <f ca="1">OFFSET(BS$2,$CH89,0)+(0.5*$CJ$1)</f>
        <v>#REF!</v>
      </c>
    </row>
    <row r="90" spans="86:88">
      <c r="CI90" s="72" t="e">
        <f ca="1">IF($CI$1,$BL$2+$CI$1,CI89-$BT$1)</f>
        <v>#REF!</v>
      </c>
      <c r="CJ90" s="72" t="e">
        <f ca="1">IF($CJ$1,$BL$2+$CJ$1,CJ89-$BT$1)</f>
        <v>#REF!</v>
      </c>
    </row>
    <row r="91" spans="86:88">
      <c r="CI91" s="72" t="e">
        <f ca="1">IF($CI$1,$BL$2+$CI$1,CI92+$BT$1)</f>
        <v>#REF!</v>
      </c>
      <c r="CJ91" s="72" t="e">
        <f ca="1">IF($CJ$1,$BL$2+$CJ$1,CJ92+$BT$1)</f>
        <v>#REF!</v>
      </c>
    </row>
    <row r="92" spans="86:88">
      <c r="CH92" s="276">
        <f>CH89+1</f>
        <v>30</v>
      </c>
      <c r="CI92" s="72" t="e">
        <f ca="1">OFFSET(BR$2,$CH92,0)+(0.5*$CI$1)</f>
        <v>#REF!</v>
      </c>
      <c r="CJ92" s="72" t="e">
        <f ca="1">OFFSET(BS$2,$CH92,0)+(0.5*$CJ$1)</f>
        <v>#REF!</v>
      </c>
    </row>
    <row r="93" spans="86:88">
      <c r="CI93" s="72" t="e">
        <f ca="1">IF($CI$1,$BL$2+$CI$1,CI92-$BT$1)</f>
        <v>#REF!</v>
      </c>
      <c r="CJ93" s="72" t="e">
        <f ca="1">IF($CJ$1,$BL$2+$CJ$1,CJ92-$BT$1)</f>
        <v>#REF!</v>
      </c>
    </row>
    <row r="94" spans="86:88">
      <c r="CI94" s="73" t="e">
        <f ca="1">MAX(OFFSET(CI4,0,0,$BK$2*3))+(ABS($CJ$1)*0.5)</f>
        <v>#REF!</v>
      </c>
      <c r="CJ94" s="73" t="e">
        <f ca="1">$CJ$3</f>
        <v>#REF!</v>
      </c>
    </row>
    <row r="95" spans="86:88">
      <c r="CI95" s="73" t="e">
        <f ca="1">CI94+ABS($CJ$1)</f>
        <v>#REF!</v>
      </c>
      <c r="CJ95" s="73" t="e">
        <f ca="1">$CJ$2</f>
        <v>#REF!</v>
      </c>
    </row>
  </sheetData>
  <mergeCells count="374">
    <mergeCell ref="T52:U52"/>
    <mergeCell ref="T50:U50"/>
    <mergeCell ref="T51:U51"/>
    <mergeCell ref="T53:U53"/>
    <mergeCell ref="M49:W49"/>
    <mergeCell ref="G79:H79"/>
    <mergeCell ref="C48:H48"/>
    <mergeCell ref="G70:H70"/>
    <mergeCell ref="G71:H71"/>
    <mergeCell ref="G72:H72"/>
    <mergeCell ref="G73:H73"/>
    <mergeCell ref="G74:H74"/>
    <mergeCell ref="G75:H75"/>
    <mergeCell ref="G76:H76"/>
    <mergeCell ref="G77:H77"/>
    <mergeCell ref="G78:H78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G52:H52"/>
    <mergeCell ref="G53:H53"/>
    <mergeCell ref="G54:H54"/>
    <mergeCell ref="G55:H55"/>
    <mergeCell ref="G56:H56"/>
    <mergeCell ref="G57:H57"/>
    <mergeCell ref="G58:H58"/>
    <mergeCell ref="G59:H59"/>
    <mergeCell ref="G60:H60"/>
    <mergeCell ref="E71:F71"/>
    <mergeCell ref="E72:F72"/>
    <mergeCell ref="E73:F73"/>
    <mergeCell ref="E74:F74"/>
    <mergeCell ref="E66:F66"/>
    <mergeCell ref="E67:F67"/>
    <mergeCell ref="E68:F68"/>
    <mergeCell ref="E69:F69"/>
    <mergeCell ref="E70:F70"/>
    <mergeCell ref="E75:F75"/>
    <mergeCell ref="E76:F76"/>
    <mergeCell ref="E77:F77"/>
    <mergeCell ref="E78:F78"/>
    <mergeCell ref="E79:F79"/>
    <mergeCell ref="C79:D79"/>
    <mergeCell ref="C49:D49"/>
    <mergeCell ref="E49:F49"/>
    <mergeCell ref="E50:F50"/>
    <mergeCell ref="E51:F51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AY18:AZ18"/>
    <mergeCell ref="AZ19:AZ21"/>
    <mergeCell ref="AY23:AZ23"/>
    <mergeCell ref="AZ24:AZ26"/>
    <mergeCell ref="AY28:AZ28"/>
    <mergeCell ref="AZ29:AZ31"/>
    <mergeCell ref="AZ34:AZ36"/>
    <mergeCell ref="C50:D50"/>
    <mergeCell ref="C51:D51"/>
    <mergeCell ref="G49:H49"/>
    <mergeCell ref="G50:H50"/>
    <mergeCell ref="G51:H51"/>
    <mergeCell ref="AY33:AZ33"/>
    <mergeCell ref="W33:X33"/>
    <mergeCell ref="Y33:Z33"/>
    <mergeCell ref="AA33:AB33"/>
    <mergeCell ref="AC33:AD33"/>
    <mergeCell ref="AE33:AF33"/>
    <mergeCell ref="AG33:AH33"/>
    <mergeCell ref="AI33:AJ33"/>
    <mergeCell ref="AK33:AL33"/>
    <mergeCell ref="AM33:AN33"/>
    <mergeCell ref="AV29:AV31"/>
    <mergeCell ref="AV34:AV36"/>
    <mergeCell ref="BI18:BJ18"/>
    <mergeCell ref="BJ19:BJ21"/>
    <mergeCell ref="BI23:BJ23"/>
    <mergeCell ref="BJ24:BJ26"/>
    <mergeCell ref="BI28:BJ28"/>
    <mergeCell ref="BJ29:BJ31"/>
    <mergeCell ref="BI33:BJ33"/>
    <mergeCell ref="BJ34:BJ36"/>
    <mergeCell ref="BI39:BI47"/>
    <mergeCell ref="BG18:BH18"/>
    <mergeCell ref="BH19:BH21"/>
    <mergeCell ref="BG23:BH23"/>
    <mergeCell ref="BH24:BH26"/>
    <mergeCell ref="BG28:BH28"/>
    <mergeCell ref="BH29:BH31"/>
    <mergeCell ref="BG33:BH33"/>
    <mergeCell ref="BH34:BH36"/>
    <mergeCell ref="BG39:BG47"/>
    <mergeCell ref="BE18:BF18"/>
    <mergeCell ref="BF19:BF21"/>
    <mergeCell ref="BE23:BF23"/>
    <mergeCell ref="BF24:BF26"/>
    <mergeCell ref="BE28:BF28"/>
    <mergeCell ref="BF29:BF31"/>
    <mergeCell ref="BE33:BF33"/>
    <mergeCell ref="BF34:BF36"/>
    <mergeCell ref="BE39:BE47"/>
    <mergeCell ref="BC18:BD18"/>
    <mergeCell ref="BD19:BD21"/>
    <mergeCell ref="BC23:BD23"/>
    <mergeCell ref="BD24:BD26"/>
    <mergeCell ref="BC28:BD28"/>
    <mergeCell ref="BD29:BD31"/>
    <mergeCell ref="BC33:BD33"/>
    <mergeCell ref="BD34:BD36"/>
    <mergeCell ref="BC39:BC47"/>
    <mergeCell ref="BA18:BB18"/>
    <mergeCell ref="BB19:BB21"/>
    <mergeCell ref="BA23:BB23"/>
    <mergeCell ref="BB24:BB26"/>
    <mergeCell ref="BA28:BB28"/>
    <mergeCell ref="BB29:BB31"/>
    <mergeCell ref="BA33:BB33"/>
    <mergeCell ref="BB34:BB36"/>
    <mergeCell ref="BA39:BA47"/>
    <mergeCell ref="AW18:AX18"/>
    <mergeCell ref="AX19:AX21"/>
    <mergeCell ref="AW23:AX23"/>
    <mergeCell ref="AX24:AX26"/>
    <mergeCell ref="AW28:AX28"/>
    <mergeCell ref="AX29:AX31"/>
    <mergeCell ref="AX34:AX36"/>
    <mergeCell ref="AU18:AV18"/>
    <mergeCell ref="AV19:AV21"/>
    <mergeCell ref="AU23:AV23"/>
    <mergeCell ref="AV24:AV26"/>
    <mergeCell ref="AU28:AV28"/>
    <mergeCell ref="AU33:AV33"/>
    <mergeCell ref="AW33:AX33"/>
    <mergeCell ref="AR29:AR31"/>
    <mergeCell ref="AR34:AR36"/>
    <mergeCell ref="AS18:AT18"/>
    <mergeCell ref="AT19:AT21"/>
    <mergeCell ref="AS23:AT23"/>
    <mergeCell ref="AT24:AT26"/>
    <mergeCell ref="AS28:AT28"/>
    <mergeCell ref="AT29:AT31"/>
    <mergeCell ref="AT34:AT36"/>
    <mergeCell ref="AQ18:AR18"/>
    <mergeCell ref="AR19:AR21"/>
    <mergeCell ref="AQ23:AR23"/>
    <mergeCell ref="AR24:AR26"/>
    <mergeCell ref="AQ28:AR28"/>
    <mergeCell ref="AQ33:AR33"/>
    <mergeCell ref="AS33:AT33"/>
    <mergeCell ref="AJ24:AJ26"/>
    <mergeCell ref="AI28:AJ28"/>
    <mergeCell ref="AN29:AN31"/>
    <mergeCell ref="AN34:AN36"/>
    <mergeCell ref="AO18:AP18"/>
    <mergeCell ref="AP19:AP21"/>
    <mergeCell ref="AO23:AP23"/>
    <mergeCell ref="AP24:AP26"/>
    <mergeCell ref="AO28:AP28"/>
    <mergeCell ref="AP29:AP31"/>
    <mergeCell ref="AP34:AP36"/>
    <mergeCell ref="AM18:AN18"/>
    <mergeCell ref="AN19:AN21"/>
    <mergeCell ref="AM23:AN23"/>
    <mergeCell ref="AN24:AN26"/>
    <mergeCell ref="AM28:AN28"/>
    <mergeCell ref="AO33:AP33"/>
    <mergeCell ref="C28:D28"/>
    <mergeCell ref="D29:D31"/>
    <mergeCell ref="D34:D36"/>
    <mergeCell ref="E18:F18"/>
    <mergeCell ref="F19:F21"/>
    <mergeCell ref="E23:F23"/>
    <mergeCell ref="F24:F26"/>
    <mergeCell ref="E28:F28"/>
    <mergeCell ref="F29:F31"/>
    <mergeCell ref="F34:F36"/>
    <mergeCell ref="C18:D18"/>
    <mergeCell ref="D19:D21"/>
    <mergeCell ref="C23:D23"/>
    <mergeCell ref="D24:D26"/>
    <mergeCell ref="C33:D33"/>
    <mergeCell ref="E33:F33"/>
    <mergeCell ref="G28:H28"/>
    <mergeCell ref="H29:H31"/>
    <mergeCell ref="H34:H36"/>
    <mergeCell ref="I18:J18"/>
    <mergeCell ref="J19:J21"/>
    <mergeCell ref="I23:J23"/>
    <mergeCell ref="J24:J26"/>
    <mergeCell ref="I28:J28"/>
    <mergeCell ref="J29:J31"/>
    <mergeCell ref="J34:J36"/>
    <mergeCell ref="G18:H18"/>
    <mergeCell ref="H19:H21"/>
    <mergeCell ref="G23:H23"/>
    <mergeCell ref="H24:H26"/>
    <mergeCell ref="G33:H33"/>
    <mergeCell ref="I33:J33"/>
    <mergeCell ref="K28:L28"/>
    <mergeCell ref="L29:L31"/>
    <mergeCell ref="L34:L36"/>
    <mergeCell ref="M18:N18"/>
    <mergeCell ref="N19:N21"/>
    <mergeCell ref="M23:N23"/>
    <mergeCell ref="N24:N26"/>
    <mergeCell ref="M28:N28"/>
    <mergeCell ref="N29:N31"/>
    <mergeCell ref="N34:N36"/>
    <mergeCell ref="K18:L18"/>
    <mergeCell ref="L19:L21"/>
    <mergeCell ref="K23:L23"/>
    <mergeCell ref="L24:L26"/>
    <mergeCell ref="K33:L33"/>
    <mergeCell ref="M33:N33"/>
    <mergeCell ref="P24:P26"/>
    <mergeCell ref="O28:P28"/>
    <mergeCell ref="P29:P31"/>
    <mergeCell ref="P34:P36"/>
    <mergeCell ref="Q18:R18"/>
    <mergeCell ref="R19:R21"/>
    <mergeCell ref="Q23:R23"/>
    <mergeCell ref="R24:R26"/>
    <mergeCell ref="Q28:R28"/>
    <mergeCell ref="R29:R31"/>
    <mergeCell ref="R34:R36"/>
    <mergeCell ref="O18:P18"/>
    <mergeCell ref="P19:P21"/>
    <mergeCell ref="O23:P23"/>
    <mergeCell ref="O33:P33"/>
    <mergeCell ref="Q33:R33"/>
    <mergeCell ref="U28:V28"/>
    <mergeCell ref="V29:V31"/>
    <mergeCell ref="V34:V36"/>
    <mergeCell ref="S18:T18"/>
    <mergeCell ref="T19:T21"/>
    <mergeCell ref="S23:T23"/>
    <mergeCell ref="T24:T26"/>
    <mergeCell ref="S28:T28"/>
    <mergeCell ref="S33:T33"/>
    <mergeCell ref="U33:V33"/>
    <mergeCell ref="T29:T31"/>
    <mergeCell ref="T34:T36"/>
    <mergeCell ref="U18:V18"/>
    <mergeCell ref="V19:V21"/>
    <mergeCell ref="U23:V23"/>
    <mergeCell ref="V24:V26"/>
    <mergeCell ref="C39:C47"/>
    <mergeCell ref="E39:E47"/>
    <mergeCell ref="G39:G47"/>
    <mergeCell ref="I39:I47"/>
    <mergeCell ref="K39:K47"/>
    <mergeCell ref="M39:M47"/>
    <mergeCell ref="O39:O47"/>
    <mergeCell ref="AB29:AB31"/>
    <mergeCell ref="AB34:AB36"/>
    <mergeCell ref="X29:X31"/>
    <mergeCell ref="X34:X36"/>
    <mergeCell ref="AC18:AD18"/>
    <mergeCell ref="AD19:AD21"/>
    <mergeCell ref="AC23:AD23"/>
    <mergeCell ref="AD24:AD26"/>
    <mergeCell ref="AC28:AD28"/>
    <mergeCell ref="AD29:AD31"/>
    <mergeCell ref="AD34:AD36"/>
    <mergeCell ref="AA18:AB18"/>
    <mergeCell ref="AS39:AS47"/>
    <mergeCell ref="AB19:AB21"/>
    <mergeCell ref="AA23:AB23"/>
    <mergeCell ref="AB24:AB26"/>
    <mergeCell ref="AA28:AB28"/>
    <mergeCell ref="AJ34:AJ36"/>
    <mergeCell ref="AK18:AL18"/>
    <mergeCell ref="AL19:AL21"/>
    <mergeCell ref="AK23:AL23"/>
    <mergeCell ref="AL24:AL26"/>
    <mergeCell ref="AK28:AL28"/>
    <mergeCell ref="AL29:AL31"/>
    <mergeCell ref="AL34:AL36"/>
    <mergeCell ref="AI18:AJ18"/>
    <mergeCell ref="AJ19:AJ21"/>
    <mergeCell ref="AI23:AJ23"/>
    <mergeCell ref="AU39:AU47"/>
    <mergeCell ref="AW39:AW47"/>
    <mergeCell ref="AY39:AY47"/>
    <mergeCell ref="Q39:Q47"/>
    <mergeCell ref="S39:S47"/>
    <mergeCell ref="U39:U47"/>
    <mergeCell ref="W39:W47"/>
    <mergeCell ref="Y39:Y47"/>
    <mergeCell ref="AA39:AA47"/>
    <mergeCell ref="AC39:AC47"/>
    <mergeCell ref="AE39:AE47"/>
    <mergeCell ref="AG39:AG47"/>
    <mergeCell ref="AQ39:AQ47"/>
    <mergeCell ref="Y18:Z18"/>
    <mergeCell ref="Z19:Z21"/>
    <mergeCell ref="Y23:Z23"/>
    <mergeCell ref="Z24:Z26"/>
    <mergeCell ref="Y28:Z28"/>
    <mergeCell ref="Z29:Z31"/>
    <mergeCell ref="Z34:Z36"/>
    <mergeCell ref="W18:X18"/>
    <mergeCell ref="X19:X21"/>
    <mergeCell ref="W23:X23"/>
    <mergeCell ref="X24:X26"/>
    <mergeCell ref="W28:X28"/>
    <mergeCell ref="AB3:AD3"/>
    <mergeCell ref="Y6:AD6"/>
    <mergeCell ref="Y5:AD5"/>
    <mergeCell ref="Y7:AD7"/>
    <mergeCell ref="Y8:AD8"/>
    <mergeCell ref="AI39:AI47"/>
    <mergeCell ref="AK39:AK47"/>
    <mergeCell ref="AM39:AM47"/>
    <mergeCell ref="AO39:AO47"/>
    <mergeCell ref="AH24:AH26"/>
    <mergeCell ref="AG28:AH28"/>
    <mergeCell ref="AH29:AH31"/>
    <mergeCell ref="AH34:AH36"/>
    <mergeCell ref="AE18:AF18"/>
    <mergeCell ref="AF19:AF21"/>
    <mergeCell ref="AE23:AF23"/>
    <mergeCell ref="AF24:AF26"/>
    <mergeCell ref="AE28:AF28"/>
    <mergeCell ref="AF29:AF31"/>
    <mergeCell ref="AF34:AF36"/>
    <mergeCell ref="AG18:AH18"/>
    <mergeCell ref="AH19:AH21"/>
    <mergeCell ref="AG23:AH23"/>
    <mergeCell ref="AJ29:AJ31"/>
  </mergeCells>
  <conditionalFormatting sqref="D19:D21">
    <cfRule type="expression" dxfId="123" priority="957" stopIfTrue="1">
      <formula>LEN(D19)=0</formula>
    </cfRule>
  </conditionalFormatting>
  <conditionalFormatting sqref="D24:D26">
    <cfRule type="expression" dxfId="122" priority="956" stopIfTrue="1">
      <formula>(LEN(D24)=0)</formula>
    </cfRule>
  </conditionalFormatting>
  <conditionalFormatting sqref="D29:D31">
    <cfRule type="expression" dxfId="121" priority="952" stopIfTrue="1">
      <formula>LEN(D29)=0</formula>
    </cfRule>
  </conditionalFormatting>
  <conditionalFormatting sqref="D34:D36">
    <cfRule type="expression" dxfId="120" priority="951" stopIfTrue="1">
      <formula>LEN(D34)=0</formula>
    </cfRule>
  </conditionalFormatting>
  <conditionalFormatting sqref="J19:J21">
    <cfRule type="expression" dxfId="119" priority="424" stopIfTrue="1">
      <formula>LEN(J19)=0</formula>
    </cfRule>
  </conditionalFormatting>
  <conditionalFormatting sqref="J24:J26">
    <cfRule type="expression" dxfId="118" priority="423" stopIfTrue="1">
      <formula>(LEN(J24)=0)</formula>
    </cfRule>
  </conditionalFormatting>
  <conditionalFormatting sqref="L19:L21">
    <cfRule type="expression" dxfId="117" priority="413" stopIfTrue="1">
      <formula>LEN(L19)=0</formula>
    </cfRule>
  </conditionalFormatting>
  <conditionalFormatting sqref="N19:N21">
    <cfRule type="expression" dxfId="116" priority="402" stopIfTrue="1">
      <formula>LEN(N19)=0</formula>
    </cfRule>
  </conditionalFormatting>
  <conditionalFormatting sqref="N29:N31">
    <cfRule type="expression" dxfId="115" priority="400" stopIfTrue="1">
      <formula>LEN(N29)=0</formula>
    </cfRule>
  </conditionalFormatting>
  <conditionalFormatting sqref="P29:P31">
    <cfRule type="expression" dxfId="114" priority="389" stopIfTrue="1">
      <formula>LEN(P29)=0</formula>
    </cfRule>
  </conditionalFormatting>
  <conditionalFormatting sqref="P34:P36">
    <cfRule type="expression" dxfId="113" priority="388" stopIfTrue="1">
      <formula>LEN(P34)=0</formula>
    </cfRule>
  </conditionalFormatting>
  <conditionalFormatting sqref="R29:R31">
    <cfRule type="expression" dxfId="112" priority="378" stopIfTrue="1">
      <formula>LEN(R29)=0</formula>
    </cfRule>
  </conditionalFormatting>
  <conditionalFormatting sqref="R34:R36">
    <cfRule type="expression" dxfId="111" priority="377" stopIfTrue="1">
      <formula>LEN(R34)=0</formula>
    </cfRule>
  </conditionalFormatting>
  <conditionalFormatting sqref="T34:T36">
    <cfRule type="expression" dxfId="110" priority="366" stopIfTrue="1">
      <formula>LEN(T34)=0</formula>
    </cfRule>
  </conditionalFormatting>
  <conditionalFormatting sqref="F19:F21">
    <cfRule type="expression" dxfId="109" priority="446" stopIfTrue="1">
      <formula>LEN(F19)=0</formula>
    </cfRule>
  </conditionalFormatting>
  <conditionalFormatting sqref="F24:F26">
    <cfRule type="expression" dxfId="108" priority="445" stopIfTrue="1">
      <formula>(LEN(F24)=0)</formula>
    </cfRule>
  </conditionalFormatting>
  <conditionalFormatting sqref="F29:F31">
    <cfRule type="expression" dxfId="107" priority="444" stopIfTrue="1">
      <formula>LEN(F29)=0</formula>
    </cfRule>
  </conditionalFormatting>
  <conditionalFormatting sqref="F34:F36">
    <cfRule type="expression" dxfId="106" priority="443" stopIfTrue="1">
      <formula>LEN(F34)=0</formula>
    </cfRule>
  </conditionalFormatting>
  <conditionalFormatting sqref="H19:H21">
    <cfRule type="expression" dxfId="105" priority="435" stopIfTrue="1">
      <formula>LEN(H19)=0</formula>
    </cfRule>
  </conditionalFormatting>
  <conditionalFormatting sqref="H24:H26">
    <cfRule type="expression" dxfId="104" priority="434" stopIfTrue="1">
      <formula>(LEN(H24)=0)</formula>
    </cfRule>
  </conditionalFormatting>
  <conditionalFormatting sqref="H29:H31">
    <cfRule type="expression" dxfId="103" priority="433" stopIfTrue="1">
      <formula>LEN(H29)=0</formula>
    </cfRule>
  </conditionalFormatting>
  <conditionalFormatting sqref="H34:H36">
    <cfRule type="expression" dxfId="102" priority="432" stopIfTrue="1">
      <formula>LEN(H34)=0</formula>
    </cfRule>
  </conditionalFormatting>
  <conditionalFormatting sqref="J29:J31">
    <cfRule type="expression" dxfId="101" priority="422" stopIfTrue="1">
      <formula>LEN(J29)=0</formula>
    </cfRule>
  </conditionalFormatting>
  <conditionalFormatting sqref="J34:J36">
    <cfRule type="expression" dxfId="100" priority="421" stopIfTrue="1">
      <formula>LEN(J34)=0</formula>
    </cfRule>
  </conditionalFormatting>
  <conditionalFormatting sqref="L24:L26">
    <cfRule type="expression" dxfId="99" priority="412" stopIfTrue="1">
      <formula>(LEN(L24)=0)</formula>
    </cfRule>
  </conditionalFormatting>
  <conditionalFormatting sqref="L29:L31">
    <cfRule type="expression" dxfId="98" priority="411" stopIfTrue="1">
      <formula>LEN(L29)=0</formula>
    </cfRule>
  </conditionalFormatting>
  <conditionalFormatting sqref="L34:L36">
    <cfRule type="expression" dxfId="97" priority="410" stopIfTrue="1">
      <formula>LEN(L34)=0</formula>
    </cfRule>
  </conditionalFormatting>
  <conditionalFormatting sqref="N24:N26">
    <cfRule type="expression" dxfId="96" priority="401" stopIfTrue="1">
      <formula>(LEN(N24)=0)</formula>
    </cfRule>
  </conditionalFormatting>
  <conditionalFormatting sqref="N34:N36">
    <cfRule type="expression" dxfId="95" priority="399" stopIfTrue="1">
      <formula>LEN(N34)=0</formula>
    </cfRule>
  </conditionalFormatting>
  <conditionalFormatting sqref="P19:P21">
    <cfRule type="expression" dxfId="94" priority="391" stopIfTrue="1">
      <formula>LEN(P19)=0</formula>
    </cfRule>
  </conditionalFormatting>
  <conditionalFormatting sqref="P24:P26">
    <cfRule type="expression" dxfId="93" priority="390" stopIfTrue="1">
      <formula>(LEN(P24)=0)</formula>
    </cfRule>
  </conditionalFormatting>
  <conditionalFormatting sqref="R19:R21">
    <cfRule type="expression" dxfId="92" priority="380" stopIfTrue="1">
      <formula>LEN(R19)=0</formula>
    </cfRule>
  </conditionalFormatting>
  <conditionalFormatting sqref="R24:R26">
    <cfRule type="expression" dxfId="91" priority="379" stopIfTrue="1">
      <formula>(LEN(R24)=0)</formula>
    </cfRule>
  </conditionalFormatting>
  <conditionalFormatting sqref="T19:T21">
    <cfRule type="expression" dxfId="90" priority="369" stopIfTrue="1">
      <formula>LEN(T19)=0</formula>
    </cfRule>
  </conditionalFormatting>
  <conditionalFormatting sqref="T24:T26">
    <cfRule type="expression" dxfId="89" priority="368" stopIfTrue="1">
      <formula>(LEN(T24)=0)</formula>
    </cfRule>
  </conditionalFormatting>
  <conditionalFormatting sqref="T29:T31">
    <cfRule type="expression" dxfId="88" priority="367" stopIfTrue="1">
      <formula>LEN(T29)=0</formula>
    </cfRule>
  </conditionalFormatting>
  <conditionalFormatting sqref="V19:V21">
    <cfRule type="expression" dxfId="87" priority="358" stopIfTrue="1">
      <formula>LEN(V19)=0</formula>
    </cfRule>
  </conditionalFormatting>
  <conditionalFormatting sqref="V24:V26">
    <cfRule type="expression" dxfId="86" priority="357" stopIfTrue="1">
      <formula>(LEN(V24)=0)</formula>
    </cfRule>
  </conditionalFormatting>
  <conditionalFormatting sqref="V29:V31">
    <cfRule type="expression" dxfId="85" priority="356" stopIfTrue="1">
      <formula>LEN(V29)=0</formula>
    </cfRule>
  </conditionalFormatting>
  <conditionalFormatting sqref="V34:V36">
    <cfRule type="expression" dxfId="84" priority="355" stopIfTrue="1">
      <formula>LEN(V34)=0</formula>
    </cfRule>
  </conditionalFormatting>
  <conditionalFormatting sqref="X19:X21">
    <cfRule type="expression" dxfId="83" priority="347" stopIfTrue="1">
      <formula>LEN(X19)=0</formula>
    </cfRule>
  </conditionalFormatting>
  <conditionalFormatting sqref="X24:X26">
    <cfRule type="expression" dxfId="82" priority="346" stopIfTrue="1">
      <formula>(LEN(X24)=0)</formula>
    </cfRule>
  </conditionalFormatting>
  <conditionalFormatting sqref="X29:X31">
    <cfRule type="expression" dxfId="81" priority="345" stopIfTrue="1">
      <formula>LEN(X29)=0</formula>
    </cfRule>
  </conditionalFormatting>
  <conditionalFormatting sqref="X34:X36">
    <cfRule type="expression" dxfId="80" priority="344" stopIfTrue="1">
      <formula>LEN(X34)=0</formula>
    </cfRule>
  </conditionalFormatting>
  <conditionalFormatting sqref="Z19:Z21">
    <cfRule type="expression" dxfId="79" priority="336" stopIfTrue="1">
      <formula>LEN(Z19)=0</formula>
    </cfRule>
  </conditionalFormatting>
  <conditionalFormatting sqref="Z24:Z26">
    <cfRule type="expression" dxfId="78" priority="335" stopIfTrue="1">
      <formula>(LEN(Z24)=0)</formula>
    </cfRule>
  </conditionalFormatting>
  <conditionalFormatting sqref="Z29:Z31">
    <cfRule type="expression" dxfId="77" priority="334" stopIfTrue="1">
      <formula>LEN(Z29)=0</formula>
    </cfRule>
  </conditionalFormatting>
  <conditionalFormatting sqref="Z34:Z36">
    <cfRule type="expression" dxfId="76" priority="333" stopIfTrue="1">
      <formula>LEN(Z34)=0</formula>
    </cfRule>
  </conditionalFormatting>
  <conditionalFormatting sqref="AB19:AB21">
    <cfRule type="expression" dxfId="75" priority="325" stopIfTrue="1">
      <formula>LEN(AB19)=0</formula>
    </cfRule>
  </conditionalFormatting>
  <conditionalFormatting sqref="AB24:AB26">
    <cfRule type="expression" dxfId="74" priority="324" stopIfTrue="1">
      <formula>(LEN(AB24)=0)</formula>
    </cfRule>
  </conditionalFormatting>
  <conditionalFormatting sqref="AB29:AB31">
    <cfRule type="expression" dxfId="73" priority="323" stopIfTrue="1">
      <formula>LEN(AB29)=0</formula>
    </cfRule>
  </conditionalFormatting>
  <conditionalFormatting sqref="AB34:AB36">
    <cfRule type="expression" dxfId="72" priority="322" stopIfTrue="1">
      <formula>LEN(AB34)=0</formula>
    </cfRule>
  </conditionalFormatting>
  <conditionalFormatting sqref="AD19:AD21">
    <cfRule type="expression" dxfId="71" priority="314" stopIfTrue="1">
      <formula>LEN(AD19)=0</formula>
    </cfRule>
  </conditionalFormatting>
  <conditionalFormatting sqref="AD24:AD26">
    <cfRule type="expression" dxfId="70" priority="313" stopIfTrue="1">
      <formula>(LEN(AD24)=0)</formula>
    </cfRule>
  </conditionalFormatting>
  <conditionalFormatting sqref="AD29:AD31">
    <cfRule type="expression" dxfId="69" priority="312" stopIfTrue="1">
      <formula>LEN(AD29)=0</formula>
    </cfRule>
  </conditionalFormatting>
  <conditionalFormatting sqref="AD34:AD36">
    <cfRule type="expression" dxfId="68" priority="311" stopIfTrue="1">
      <formula>LEN(AD34)=0</formula>
    </cfRule>
  </conditionalFormatting>
  <conditionalFormatting sqref="C13:C46 E13:E46 G13:G46 I13:I46 K13:K46 M13:M46 O13:O46 Q13:Q46 S13:S46 U13:U46 W13:W46 Y13:Y46 AA13:AA46 AC13:AC46 AE13:BJ18 AE19:AE21 AE24:AE26 AE29:AE31 AE34:AE36 AE22:BJ23 AG19:AG21 AI19:AI21 AE27:BJ28 AG24:AG26 AI24:AI26 AE32:BJ33 AG29:AG31 AI29:AI31 AE37:BJ47 AG34:AG36 AI34:AI36 AK34:AK36 AK29:AK31 AK24:AK26 AK19:AK21 AM19:AM21 AM24:AM26 AM29:AM31 AM34:AM36 AO34:AO36 AO29:AO31 AO24:AO26 AO19:AO21 AQ19:AQ21 AQ24:AQ26 AQ29:AQ31 AQ34:AQ36 AS34:AS36 AS29:AS31 AS24:AS26 AS19:AS21 AU19:AU21 AU24:AU26 AU29:AU31 AU34:AU36 AW34:AW36 AW29:AW31 AW24:AW26 AW19:AW21 AY19:AY21 AY24:AY26 AY29:AY31 AY34:AY36 BA34:BA36 BA29:BA31 BA24:BA26 BA19:BA21 BC19:BC21 BC24:BC26 BC29:BC31 BC34:BC36 BE34:BE36 BE29:BE31 BE24:BE26 BE19:BE21 BG19:BG21 BG24:BG26 BG29:BG31 BG34:BG36 BI34:BI36 BI29:BI31 BI24:BI26 BI19:BI21">
    <cfRule type="expression" dxfId="67" priority="1123" stopIfTrue="1">
      <formula>NOT(ISNUMBER(C$16))</formula>
    </cfRule>
  </conditionalFormatting>
  <conditionalFormatting sqref="X7:AD8">
    <cfRule type="expression" dxfId="66" priority="1125">
      <formula>$U$7</formula>
    </cfRule>
  </conditionalFormatting>
  <conditionalFormatting sqref="AF19:AF21">
    <cfRule type="expression" dxfId="65" priority="65" stopIfTrue="1">
      <formula>LEN(AF19)=0</formula>
    </cfRule>
  </conditionalFormatting>
  <conditionalFormatting sqref="AF24:AF26">
    <cfRule type="expression" dxfId="64" priority="64" stopIfTrue="1">
      <formula>LEN(AF24)=0</formula>
    </cfRule>
  </conditionalFormatting>
  <conditionalFormatting sqref="AF29:AF31">
    <cfRule type="expression" dxfId="63" priority="63" stopIfTrue="1">
      <formula>LEN(AF29)=0</formula>
    </cfRule>
  </conditionalFormatting>
  <conditionalFormatting sqref="AF34:AF36">
    <cfRule type="expression" dxfId="62" priority="62" stopIfTrue="1">
      <formula>LEN(AF34)=0</formula>
    </cfRule>
  </conditionalFormatting>
  <conditionalFormatting sqref="AH19:AH21">
    <cfRule type="expression" dxfId="61" priority="61" stopIfTrue="1">
      <formula>LEN(AH19)=0</formula>
    </cfRule>
  </conditionalFormatting>
  <conditionalFormatting sqref="AH24:AH26">
    <cfRule type="expression" dxfId="60" priority="60" stopIfTrue="1">
      <formula>LEN(AH24)=0</formula>
    </cfRule>
  </conditionalFormatting>
  <conditionalFormatting sqref="AH29:AH31">
    <cfRule type="expression" dxfId="59" priority="59" stopIfTrue="1">
      <formula>LEN(AH29)=0</formula>
    </cfRule>
  </conditionalFormatting>
  <conditionalFormatting sqref="AH34:AH36">
    <cfRule type="expression" dxfId="58" priority="58" stopIfTrue="1">
      <formula>LEN(AH34)=0</formula>
    </cfRule>
  </conditionalFormatting>
  <conditionalFormatting sqref="AJ34:AJ36">
    <cfRule type="expression" dxfId="57" priority="57" stopIfTrue="1">
      <formula>LEN(AJ34)=0</formula>
    </cfRule>
  </conditionalFormatting>
  <conditionalFormatting sqref="AJ29:AJ31">
    <cfRule type="expression" dxfId="56" priority="56" stopIfTrue="1">
      <formula>LEN(AJ29)=0</formula>
    </cfRule>
  </conditionalFormatting>
  <conditionalFormatting sqref="AJ24:AJ26">
    <cfRule type="expression" dxfId="55" priority="55" stopIfTrue="1">
      <formula>LEN(AJ24)=0</formula>
    </cfRule>
  </conditionalFormatting>
  <conditionalFormatting sqref="AJ19:AJ21">
    <cfRule type="expression" dxfId="54" priority="54" stopIfTrue="1">
      <formula>LEN(AJ19)=0</formula>
    </cfRule>
  </conditionalFormatting>
  <conditionalFormatting sqref="AL19:AL21">
    <cfRule type="expression" dxfId="53" priority="53" stopIfTrue="1">
      <formula>LEN(AL19)=0</formula>
    </cfRule>
  </conditionalFormatting>
  <conditionalFormatting sqref="AL24:AL26">
    <cfRule type="expression" dxfId="52" priority="52" stopIfTrue="1">
      <formula>LEN(AL24)=0</formula>
    </cfRule>
  </conditionalFormatting>
  <conditionalFormatting sqref="AL29:AL31">
    <cfRule type="expression" dxfId="51" priority="51" stopIfTrue="1">
      <formula>LEN(AL29)=0</formula>
    </cfRule>
  </conditionalFormatting>
  <conditionalFormatting sqref="AL34:AL36">
    <cfRule type="expression" dxfId="50" priority="50" stopIfTrue="1">
      <formula>LEN(AL34)=0</formula>
    </cfRule>
  </conditionalFormatting>
  <conditionalFormatting sqref="AN34:AN36">
    <cfRule type="expression" dxfId="49" priority="49" stopIfTrue="1">
      <formula>LEN(AN34)=0</formula>
    </cfRule>
  </conditionalFormatting>
  <conditionalFormatting sqref="AN29:AN31">
    <cfRule type="expression" dxfId="48" priority="48" stopIfTrue="1">
      <formula>LEN(AN29)=0</formula>
    </cfRule>
  </conditionalFormatting>
  <conditionalFormatting sqref="AN24:AN26">
    <cfRule type="expression" dxfId="47" priority="47" stopIfTrue="1">
      <formula>LEN(AN24)=0</formula>
    </cfRule>
  </conditionalFormatting>
  <conditionalFormatting sqref="AN19:AN21">
    <cfRule type="expression" dxfId="46" priority="46" stopIfTrue="1">
      <formula>LEN(AN19)=0</formula>
    </cfRule>
  </conditionalFormatting>
  <conditionalFormatting sqref="AP19:AP21">
    <cfRule type="expression" dxfId="45" priority="45" stopIfTrue="1">
      <formula>LEN(AP19)=0</formula>
    </cfRule>
  </conditionalFormatting>
  <conditionalFormatting sqref="AP24:AP26">
    <cfRule type="expression" dxfId="44" priority="44" stopIfTrue="1">
      <formula>LEN(AP24)=0</formula>
    </cfRule>
  </conditionalFormatting>
  <conditionalFormatting sqref="AP29:AP31">
    <cfRule type="expression" dxfId="43" priority="43" stopIfTrue="1">
      <formula>LEN(AP29)=0</formula>
    </cfRule>
  </conditionalFormatting>
  <conditionalFormatting sqref="AP34:AP36">
    <cfRule type="expression" dxfId="42" priority="42" stopIfTrue="1">
      <formula>LEN(AP34)=0</formula>
    </cfRule>
  </conditionalFormatting>
  <conditionalFormatting sqref="AR34:AR36">
    <cfRule type="expression" dxfId="41" priority="41" stopIfTrue="1">
      <formula>LEN(AR34)=0</formula>
    </cfRule>
  </conditionalFormatting>
  <conditionalFormatting sqref="AR29:AR31">
    <cfRule type="expression" dxfId="40" priority="40" stopIfTrue="1">
      <formula>LEN(AR29)=0</formula>
    </cfRule>
  </conditionalFormatting>
  <conditionalFormatting sqref="AR24:AR26">
    <cfRule type="expression" dxfId="39" priority="39" stopIfTrue="1">
      <formula>LEN(AR24)=0</formula>
    </cfRule>
  </conditionalFormatting>
  <conditionalFormatting sqref="AR19:AR21">
    <cfRule type="expression" dxfId="38" priority="38" stopIfTrue="1">
      <formula>LEN(AR19)=0</formula>
    </cfRule>
  </conditionalFormatting>
  <conditionalFormatting sqref="AT19:AT21">
    <cfRule type="expression" dxfId="37" priority="37" stopIfTrue="1">
      <formula>LEN(AT19)=0</formula>
    </cfRule>
  </conditionalFormatting>
  <conditionalFormatting sqref="AT24:AT26">
    <cfRule type="expression" dxfId="36" priority="36" stopIfTrue="1">
      <formula>LEN(AT24)=0</formula>
    </cfRule>
  </conditionalFormatting>
  <conditionalFormatting sqref="AT29:AT31">
    <cfRule type="expression" dxfId="35" priority="35" stopIfTrue="1">
      <formula>LEN(AT29)=0</formula>
    </cfRule>
  </conditionalFormatting>
  <conditionalFormatting sqref="AT34:AT36">
    <cfRule type="expression" dxfId="34" priority="34" stopIfTrue="1">
      <formula>LEN(AT34)=0</formula>
    </cfRule>
  </conditionalFormatting>
  <conditionalFormatting sqref="AV34:AV36">
    <cfRule type="expression" dxfId="33" priority="33" stopIfTrue="1">
      <formula>LEN(AV34)=0</formula>
    </cfRule>
  </conditionalFormatting>
  <conditionalFormatting sqref="AV29:AV31">
    <cfRule type="expression" dxfId="32" priority="32" stopIfTrue="1">
      <formula>LEN(AV29)=0</formula>
    </cfRule>
  </conditionalFormatting>
  <conditionalFormatting sqref="AV24:AV26">
    <cfRule type="expression" dxfId="31" priority="31" stopIfTrue="1">
      <formula>LEN(AV24)=0</formula>
    </cfRule>
  </conditionalFormatting>
  <conditionalFormatting sqref="AV19:AV21">
    <cfRule type="expression" dxfId="30" priority="30" stopIfTrue="1">
      <formula>LEN(AV19)=0</formula>
    </cfRule>
  </conditionalFormatting>
  <conditionalFormatting sqref="AX19:AX21">
    <cfRule type="expression" dxfId="29" priority="29" stopIfTrue="1">
      <formula>LEN(AX19)=0</formula>
    </cfRule>
  </conditionalFormatting>
  <conditionalFormatting sqref="AX24:AX26">
    <cfRule type="expression" dxfId="28" priority="28" stopIfTrue="1">
      <formula>LEN(AX24)=0</formula>
    </cfRule>
  </conditionalFormatting>
  <conditionalFormatting sqref="AX29:AX31">
    <cfRule type="expression" dxfId="27" priority="27" stopIfTrue="1">
      <formula>LEN(AX29)=0</formula>
    </cfRule>
  </conditionalFormatting>
  <conditionalFormatting sqref="AX34:AX36">
    <cfRule type="expression" dxfId="26" priority="26" stopIfTrue="1">
      <formula>LEN(AX34)=0</formula>
    </cfRule>
  </conditionalFormatting>
  <conditionalFormatting sqref="AZ34:AZ36">
    <cfRule type="expression" dxfId="25" priority="25" stopIfTrue="1">
      <formula>LEN(AZ34)=0</formula>
    </cfRule>
  </conditionalFormatting>
  <conditionalFormatting sqref="AZ29:AZ31">
    <cfRule type="expression" dxfId="24" priority="24" stopIfTrue="1">
      <formula>LEN(AZ29)=0</formula>
    </cfRule>
  </conditionalFormatting>
  <conditionalFormatting sqref="AZ24:AZ26">
    <cfRule type="expression" dxfId="23" priority="23" stopIfTrue="1">
      <formula>LEN(AZ24)=0</formula>
    </cfRule>
  </conditionalFormatting>
  <conditionalFormatting sqref="AZ19:AZ21">
    <cfRule type="expression" dxfId="22" priority="22" stopIfTrue="1">
      <formula>LEN(AZ19)=0</formula>
    </cfRule>
  </conditionalFormatting>
  <conditionalFormatting sqref="BB19:BB21">
    <cfRule type="expression" dxfId="21" priority="21" stopIfTrue="1">
      <formula>LEN(BB19)=0</formula>
    </cfRule>
  </conditionalFormatting>
  <conditionalFormatting sqref="BB24:BB26">
    <cfRule type="expression" dxfId="20" priority="20" stopIfTrue="1">
      <formula>LEN(BB24)=0</formula>
    </cfRule>
  </conditionalFormatting>
  <conditionalFormatting sqref="BB29:BB31">
    <cfRule type="expression" dxfId="19" priority="19" stopIfTrue="1">
      <formula>LEN(BB29)=0</formula>
    </cfRule>
  </conditionalFormatting>
  <conditionalFormatting sqref="BB34:BB36">
    <cfRule type="expression" dxfId="18" priority="18" stopIfTrue="1">
      <formula>LEN(BB34)=0</formula>
    </cfRule>
  </conditionalFormatting>
  <conditionalFormatting sqref="BD34:BD36">
    <cfRule type="expression" dxfId="17" priority="17" stopIfTrue="1">
      <formula>LEN(BD34)=0</formula>
    </cfRule>
  </conditionalFormatting>
  <conditionalFormatting sqref="BD29:BD31">
    <cfRule type="expression" dxfId="16" priority="16" stopIfTrue="1">
      <formula>LEN(BD29)=0</formula>
    </cfRule>
  </conditionalFormatting>
  <conditionalFormatting sqref="BD24:BD26">
    <cfRule type="expression" dxfId="15" priority="15" stopIfTrue="1">
      <formula>LEN(BD24)=0</formula>
    </cfRule>
  </conditionalFormatting>
  <conditionalFormatting sqref="BD19:BD21">
    <cfRule type="expression" dxfId="14" priority="14" stopIfTrue="1">
      <formula>LEN(BD19)=0</formula>
    </cfRule>
  </conditionalFormatting>
  <conditionalFormatting sqref="BF19:BF21">
    <cfRule type="expression" dxfId="13" priority="13" stopIfTrue="1">
      <formula>LEN(BF19)=0</formula>
    </cfRule>
  </conditionalFormatting>
  <conditionalFormatting sqref="BF24:BF26">
    <cfRule type="expression" dxfId="12" priority="12" stopIfTrue="1">
      <formula>LEN(BF24)=0</formula>
    </cfRule>
  </conditionalFormatting>
  <conditionalFormatting sqref="BF29:BF31">
    <cfRule type="expression" dxfId="11" priority="11" stopIfTrue="1">
      <formula>LEN(BF29)=0</formula>
    </cfRule>
  </conditionalFormatting>
  <conditionalFormatting sqref="BF34:BF36">
    <cfRule type="expression" dxfId="10" priority="10" stopIfTrue="1">
      <formula>LEN(BF34)=0</formula>
    </cfRule>
  </conditionalFormatting>
  <conditionalFormatting sqref="BH34:BH36">
    <cfRule type="expression" dxfId="9" priority="9" stopIfTrue="1">
      <formula>LEN(BH34)=0</formula>
    </cfRule>
  </conditionalFormatting>
  <conditionalFormatting sqref="BH29:BH31">
    <cfRule type="expression" dxfId="8" priority="8" stopIfTrue="1">
      <formula>LEN(BH29)=0</formula>
    </cfRule>
  </conditionalFormatting>
  <conditionalFormatting sqref="BH24:BH26">
    <cfRule type="expression" dxfId="7" priority="7" stopIfTrue="1">
      <formula>LEN(BH24)=0</formula>
    </cfRule>
  </conditionalFormatting>
  <conditionalFormatting sqref="BH19:BH21">
    <cfRule type="expression" dxfId="6" priority="6" stopIfTrue="1">
      <formula>LEN(BH19)=0</formula>
    </cfRule>
  </conditionalFormatting>
  <conditionalFormatting sqref="BJ19:BJ21">
    <cfRule type="expression" dxfId="5" priority="5" stopIfTrue="1">
      <formula>LEN(BJ19)=0</formula>
    </cfRule>
  </conditionalFormatting>
  <conditionalFormatting sqref="BJ24:BJ26">
    <cfRule type="expression" dxfId="4" priority="4" stopIfTrue="1">
      <formula>LEN(BJ24)=0</formula>
    </cfRule>
  </conditionalFormatting>
  <conditionalFormatting sqref="BJ29:BJ31">
    <cfRule type="expression" dxfId="3" priority="3" stopIfTrue="1">
      <formula>LEN(BJ29)=0</formula>
    </cfRule>
  </conditionalFormatting>
  <conditionalFormatting sqref="BJ34:BJ36">
    <cfRule type="expression" dxfId="2" priority="2" stopIfTrue="1">
      <formula>LEN(BJ34)=0</formula>
    </cfRule>
  </conditionalFormatting>
  <conditionalFormatting sqref="BK10:BL12">
    <cfRule type="expression" dxfId="1" priority="1" stopIfTrue="1">
      <formula>NOT(ISNUMBER(BK$16))</formula>
    </cfRule>
  </conditionalFormatting>
  <dataValidations count="1">
    <dataValidation type="list" allowBlank="1" showInputMessage="1" showErrorMessage="1" sqref="AB3:AD3" xr:uid="{00000000-0002-0000-0200-000000000000}">
      <formula1>"North,South,West,East"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B46F3-1594-4A4F-A730-F9D0589B3450}">
  <sheetPr codeName="Sheet4"/>
  <dimension ref="A1:E44"/>
  <sheetViews>
    <sheetView showRuler="0" zoomScale="130" zoomScaleNormal="130" zoomScalePageLayoutView="115" workbookViewId="0">
      <selection activeCell="H13" sqref="H13"/>
    </sheetView>
  </sheetViews>
  <sheetFormatPr defaultColWidth="8.7109375" defaultRowHeight="15"/>
  <cols>
    <col min="1" max="1" width="13.5703125" style="352" customWidth="1"/>
    <col min="2" max="2" width="10.140625" style="352" customWidth="1"/>
    <col min="3" max="3" width="36.5703125" style="352" customWidth="1"/>
    <col min="4" max="4" width="24.42578125" style="352" customWidth="1"/>
    <col min="5" max="5" width="13.5703125" style="453" customWidth="1"/>
    <col min="6" max="16384" width="8.7109375" style="352"/>
  </cols>
  <sheetData>
    <row r="1" spans="1:5" ht="21">
      <c r="A1" s="452" t="s">
        <v>353</v>
      </c>
    </row>
    <row r="2" spans="1:5">
      <c r="A2" s="352" t="s">
        <v>354</v>
      </c>
      <c r="B2" s="352" t="s">
        <v>355</v>
      </c>
      <c r="C2" s="352" t="s">
        <v>356</v>
      </c>
      <c r="D2" s="352" t="s">
        <v>357</v>
      </c>
      <c r="E2" s="453" t="s">
        <v>358</v>
      </c>
    </row>
    <row r="3" spans="1:5">
      <c r="A3" s="353" t="s">
        <v>352</v>
      </c>
      <c r="C3" s="451" t="s">
        <v>368</v>
      </c>
      <c r="D3" s="352" t="s">
        <v>360</v>
      </c>
      <c r="E3" s="454">
        <v>44699</v>
      </c>
    </row>
    <row r="44" spans="1:1">
      <c r="A44" s="352" t="s">
        <v>359</v>
      </c>
    </row>
  </sheetData>
  <pageMargins left="1" right="1" top="0.55000000000000004" bottom="1" header="0" footer="0"/>
  <pageSetup scale="84" orientation="portrait" r:id="rId1"/>
  <headerFooter>
    <oddHeader xml:space="preserve">&amp;L&amp;G
&amp;C
</oddHeader>
    <oddFooter>&amp;L&amp;10&amp;K00-039Template: BMS-09-080-0010  R1.0</oddFooter>
  </headerFooter>
  <legacyDrawingHF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/>
  <dimension ref="A1:X146"/>
  <sheetViews>
    <sheetView zoomScale="70" zoomScaleNormal="70" workbookViewId="0">
      <pane xSplit="2" ySplit="3" topLeftCell="C77" activePane="bottomRight" state="frozen"/>
      <selection pane="topRight" activeCell="C1" sqref="C1"/>
      <selection pane="bottomLeft" activeCell="A4" sqref="A4"/>
      <selection pane="bottomRight" activeCell="I104" sqref="I104"/>
    </sheetView>
  </sheetViews>
  <sheetFormatPr defaultColWidth="9.140625" defaultRowHeight="12.75"/>
  <cols>
    <col min="1" max="1" width="3.42578125" style="80" customWidth="1"/>
    <col min="2" max="2" width="34.140625" style="80" customWidth="1"/>
    <col min="3" max="6" width="15.5703125" style="88" customWidth="1"/>
    <col min="7" max="15" width="30.5703125" style="80" customWidth="1"/>
    <col min="16" max="16" width="9.140625" style="80"/>
    <col min="17" max="17" width="7.42578125" style="80" customWidth="1"/>
    <col min="18" max="24" width="30.5703125" style="80" customWidth="1"/>
    <col min="25" max="16384" width="9.140625" style="80"/>
  </cols>
  <sheetData>
    <row r="1" spans="2:24">
      <c r="C1" s="91" t="s">
        <v>145</v>
      </c>
      <c r="D1" s="86" t="s">
        <v>146</v>
      </c>
      <c r="E1" s="86" t="s">
        <v>148</v>
      </c>
      <c r="F1" s="86" t="s">
        <v>147</v>
      </c>
      <c r="G1" s="59"/>
      <c r="H1" s="59"/>
      <c r="I1" s="59"/>
      <c r="J1" s="59"/>
      <c r="K1" s="59"/>
      <c r="L1" s="59"/>
      <c r="M1" s="59"/>
      <c r="N1" s="106"/>
      <c r="O1" s="87"/>
      <c r="P1" s="89"/>
      <c r="Q1" s="89"/>
      <c r="R1" s="59"/>
      <c r="S1" s="59"/>
      <c r="T1" s="59"/>
      <c r="U1" s="106" t="s">
        <v>86</v>
      </c>
      <c r="V1" s="106"/>
      <c r="W1" s="106"/>
      <c r="X1" s="106"/>
    </row>
    <row r="2" spans="2:24">
      <c r="C2" s="56">
        <f>VLOOKUP(C1,DUT!$Q$7:$R$10,2,0)</f>
        <v>0</v>
      </c>
      <c r="D2" s="57">
        <f>VLOOKUP(D1,DUT!$Q$7:$R$10,2,0)</f>
        <v>0</v>
      </c>
      <c r="E2" s="57">
        <f>VLOOKUP(E1,DUT!$Q$7:$R$10,2,0)</f>
        <v>0</v>
      </c>
      <c r="F2" s="57">
        <f>VLOOKUP(F1,DUT!$Q$7:$R$10,2,0)</f>
        <v>0</v>
      </c>
      <c r="G2" s="92" t="s">
        <v>89</v>
      </c>
      <c r="H2" s="92" t="s">
        <v>132</v>
      </c>
      <c r="I2" s="92" t="s">
        <v>88</v>
      </c>
      <c r="J2" s="92" t="s">
        <v>135</v>
      </c>
      <c r="K2" s="92" t="s">
        <v>133</v>
      </c>
      <c r="L2" s="92" t="s">
        <v>134</v>
      </c>
      <c r="M2" s="92" t="s">
        <v>87</v>
      </c>
      <c r="N2" s="92" t="s">
        <v>129</v>
      </c>
      <c r="O2" s="93" t="s">
        <v>130</v>
      </c>
      <c r="P2" s="89"/>
      <c r="Q2" s="89"/>
      <c r="R2" s="92" t="s">
        <v>136</v>
      </c>
      <c r="S2" s="92" t="s">
        <v>131</v>
      </c>
      <c r="T2" s="92" t="s">
        <v>90</v>
      </c>
      <c r="U2" s="92" t="s">
        <v>91</v>
      </c>
      <c r="V2" s="92" t="s">
        <v>92</v>
      </c>
      <c r="W2" s="92" t="s">
        <v>93</v>
      </c>
      <c r="X2" s="92" t="s">
        <v>94</v>
      </c>
    </row>
    <row r="3" spans="2:24" ht="153" customHeight="1">
      <c r="C3" s="94" t="e">
        <f>MATCH(C2,$G$2:$O$2,0)</f>
        <v>#N/A</v>
      </c>
      <c r="D3" s="58" t="e">
        <f>MATCH(D2,$G$2:$O$2,0)</f>
        <v>#N/A</v>
      </c>
      <c r="E3" s="58" t="e">
        <f>MATCH(E2,$G$2:$O$2,0)</f>
        <v>#N/A</v>
      </c>
      <c r="F3" s="58" t="e">
        <f>MATCH(F2,$G$2:$O$2,0)</f>
        <v>#N/A</v>
      </c>
      <c r="G3" s="60"/>
      <c r="H3" s="60"/>
      <c r="I3" s="60"/>
      <c r="J3" s="60"/>
      <c r="K3" s="60"/>
      <c r="L3" s="60"/>
      <c r="M3" s="167"/>
      <c r="R3" s="60"/>
      <c r="S3" s="60"/>
      <c r="T3" s="60"/>
      <c r="U3" s="60"/>
      <c r="V3" s="60"/>
      <c r="W3" s="60"/>
      <c r="X3" s="60"/>
    </row>
    <row r="4" spans="2:24" ht="12.75" customHeight="1">
      <c r="C4" s="164" t="e">
        <f ca="1">OFFSET($B4,0,4+C$3)</f>
        <v>#N/A</v>
      </c>
      <c r="D4" s="164" t="e">
        <f t="shared" ref="C4:F43" ca="1" si="0">OFFSET($B4,0,4+D$3)</f>
        <v>#N/A</v>
      </c>
      <c r="E4" s="164" t="e">
        <f t="shared" ca="1" si="0"/>
        <v>#N/A</v>
      </c>
      <c r="F4" s="164" t="e">
        <f t="shared" ca="1" si="0"/>
        <v>#N/A</v>
      </c>
      <c r="G4" s="55" t="s">
        <v>177</v>
      </c>
      <c r="H4" s="168" t="s">
        <v>178</v>
      </c>
      <c r="I4" s="55" t="s">
        <v>176</v>
      </c>
      <c r="J4" s="168" t="s">
        <v>181</v>
      </c>
      <c r="K4" s="168" t="s">
        <v>179</v>
      </c>
      <c r="L4" s="168" t="s">
        <v>180</v>
      </c>
      <c r="M4" s="55" t="s">
        <v>175</v>
      </c>
      <c r="N4" s="168" t="s">
        <v>260</v>
      </c>
      <c r="O4" s="168" t="s">
        <v>260</v>
      </c>
      <c r="R4" s="167"/>
      <c r="S4" s="167"/>
      <c r="T4" s="167"/>
      <c r="U4" s="167"/>
      <c r="V4" s="167"/>
      <c r="W4" s="167"/>
      <c r="X4" s="167"/>
    </row>
    <row r="5" spans="2:24">
      <c r="B5" s="80" t="s">
        <v>95</v>
      </c>
      <c r="C5" s="88" t="e">
        <f t="shared" ca="1" si="0"/>
        <v>#N/A</v>
      </c>
      <c r="D5" s="88" t="e">
        <f t="shared" ca="1" si="0"/>
        <v>#N/A</v>
      </c>
      <c r="E5" s="88" t="e">
        <f t="shared" ca="1" si="0"/>
        <v>#N/A</v>
      </c>
      <c r="F5" s="88" t="e">
        <f t="shared" ca="1" si="0"/>
        <v>#N/A</v>
      </c>
      <c r="G5" s="88"/>
      <c r="H5" s="88" t="s">
        <v>33</v>
      </c>
      <c r="I5" s="88" t="s">
        <v>33</v>
      </c>
      <c r="J5" s="88"/>
      <c r="K5" s="88"/>
      <c r="L5" s="88" t="s">
        <v>33</v>
      </c>
      <c r="M5" s="88" t="s">
        <v>33</v>
      </c>
      <c r="R5" s="88" t="s">
        <v>33</v>
      </c>
      <c r="S5" s="88" t="s">
        <v>33</v>
      </c>
      <c r="T5" s="88"/>
    </row>
    <row r="6" spans="2:24">
      <c r="B6" s="80" t="s">
        <v>96</v>
      </c>
      <c r="C6" s="88" t="e">
        <f t="shared" ca="1" si="0"/>
        <v>#N/A</v>
      </c>
      <c r="D6" s="88" t="e">
        <f t="shared" ca="1" si="0"/>
        <v>#N/A</v>
      </c>
      <c r="E6" s="88" t="e">
        <f t="shared" ca="1" si="0"/>
        <v>#N/A</v>
      </c>
      <c r="F6" s="88" t="e">
        <f t="shared" ca="1" si="0"/>
        <v>#N/A</v>
      </c>
      <c r="G6" s="88" t="s">
        <v>33</v>
      </c>
      <c r="H6" s="88"/>
      <c r="I6" s="88"/>
      <c r="J6" s="88"/>
      <c r="K6" s="88" t="s">
        <v>33</v>
      </c>
      <c r="L6" s="88" t="s">
        <v>33</v>
      </c>
      <c r="M6" s="88"/>
      <c r="R6" s="88"/>
      <c r="S6" s="88" t="s">
        <v>33</v>
      </c>
      <c r="T6" s="88" t="s">
        <v>33</v>
      </c>
    </row>
    <row r="7" spans="2:24">
      <c r="B7" s="80" t="s">
        <v>97</v>
      </c>
      <c r="C7" s="88" t="e">
        <f t="shared" ca="1" si="0"/>
        <v>#N/A</v>
      </c>
      <c r="D7" s="88" t="e">
        <f t="shared" ca="1" si="0"/>
        <v>#N/A</v>
      </c>
      <c r="E7" s="88" t="e">
        <f t="shared" ca="1" si="0"/>
        <v>#N/A</v>
      </c>
      <c r="F7" s="88" t="e">
        <f t="shared" ca="1" si="0"/>
        <v>#N/A</v>
      </c>
      <c r="G7" s="88" t="s">
        <v>33</v>
      </c>
      <c r="H7" s="88"/>
      <c r="I7" s="88"/>
      <c r="J7" s="88" t="s">
        <v>33</v>
      </c>
      <c r="K7" s="88"/>
      <c r="L7" s="88" t="s">
        <v>33</v>
      </c>
      <c r="M7" s="88"/>
      <c r="R7" s="88"/>
      <c r="S7" s="88" t="s">
        <v>33</v>
      </c>
      <c r="T7" s="88" t="s">
        <v>33</v>
      </c>
    </row>
    <row r="8" spans="2:24">
      <c r="B8" s="80" t="s">
        <v>98</v>
      </c>
      <c r="C8" s="88" t="e">
        <f t="shared" ca="1" si="0"/>
        <v>#N/A</v>
      </c>
      <c r="D8" s="88" t="e">
        <f t="shared" ca="1" si="0"/>
        <v>#N/A</v>
      </c>
      <c r="E8" s="88" t="e">
        <f t="shared" ca="1" si="0"/>
        <v>#N/A</v>
      </c>
      <c r="F8" s="88" t="e">
        <f t="shared" ca="1" si="0"/>
        <v>#N/A</v>
      </c>
      <c r="G8" s="88" t="s">
        <v>33</v>
      </c>
      <c r="H8" s="88" t="s">
        <v>33</v>
      </c>
      <c r="I8" s="88" t="s">
        <v>33</v>
      </c>
      <c r="J8" s="88" t="s">
        <v>33</v>
      </c>
      <c r="K8" s="88" t="s">
        <v>33</v>
      </c>
      <c r="L8" s="88" t="s">
        <v>33</v>
      </c>
      <c r="M8" s="88" t="s">
        <v>33</v>
      </c>
      <c r="R8" s="88" t="s">
        <v>33</v>
      </c>
      <c r="S8" s="88" t="s">
        <v>33</v>
      </c>
      <c r="T8" s="88" t="s">
        <v>33</v>
      </c>
    </row>
    <row r="9" spans="2:24">
      <c r="B9" s="80" t="s">
        <v>99</v>
      </c>
      <c r="C9" s="88" t="e">
        <f t="shared" ca="1" si="0"/>
        <v>#N/A</v>
      </c>
      <c r="D9" s="88" t="e">
        <f t="shared" ca="1" si="0"/>
        <v>#N/A</v>
      </c>
      <c r="E9" s="88" t="e">
        <f t="shared" ca="1" si="0"/>
        <v>#N/A</v>
      </c>
      <c r="F9" s="88" t="e">
        <f t="shared" ca="1" si="0"/>
        <v>#N/A</v>
      </c>
      <c r="G9" s="88" t="s">
        <v>33</v>
      </c>
      <c r="H9" s="88" t="s">
        <v>33</v>
      </c>
      <c r="I9" s="88" t="s">
        <v>33</v>
      </c>
      <c r="J9" s="88" t="s">
        <v>33</v>
      </c>
      <c r="K9" s="88" t="s">
        <v>33</v>
      </c>
      <c r="L9" s="88" t="s">
        <v>33</v>
      </c>
      <c r="M9" s="88" t="s">
        <v>33</v>
      </c>
      <c r="R9" s="88"/>
      <c r="S9" s="88"/>
      <c r="T9" s="88"/>
    </row>
    <row r="10" spans="2:24">
      <c r="B10" s="80" t="s">
        <v>100</v>
      </c>
      <c r="C10" s="88" t="e">
        <f t="shared" ca="1" si="0"/>
        <v>#N/A</v>
      </c>
      <c r="D10" s="88" t="e">
        <f t="shared" ca="1" si="0"/>
        <v>#N/A</v>
      </c>
      <c r="E10" s="88" t="e">
        <f t="shared" ca="1" si="0"/>
        <v>#N/A</v>
      </c>
      <c r="F10" s="88" t="e">
        <f t="shared" ca="1" si="0"/>
        <v>#N/A</v>
      </c>
      <c r="G10" s="88" t="s">
        <v>33</v>
      </c>
      <c r="H10" s="88" t="s">
        <v>33</v>
      </c>
      <c r="I10" s="88" t="s">
        <v>33</v>
      </c>
      <c r="J10" s="88" t="s">
        <v>33</v>
      </c>
      <c r="K10" s="88" t="s">
        <v>33</v>
      </c>
      <c r="L10" s="88" t="s">
        <v>33</v>
      </c>
      <c r="M10" s="88" t="s">
        <v>33</v>
      </c>
      <c r="R10" s="88" t="s">
        <v>33</v>
      </c>
      <c r="S10" s="88" t="s">
        <v>33</v>
      </c>
      <c r="T10" s="88" t="s">
        <v>33</v>
      </c>
    </row>
    <row r="11" spans="2:24">
      <c r="B11" s="80" t="s">
        <v>101</v>
      </c>
      <c r="C11" s="88" t="e">
        <f t="shared" ca="1" si="0"/>
        <v>#N/A</v>
      </c>
      <c r="D11" s="88" t="e">
        <f t="shared" ca="1" si="0"/>
        <v>#N/A</v>
      </c>
      <c r="E11" s="88" t="e">
        <f t="shared" ca="1" si="0"/>
        <v>#N/A</v>
      </c>
      <c r="F11" s="88" t="e">
        <f t="shared" ca="1" si="0"/>
        <v>#N/A</v>
      </c>
      <c r="G11" s="88" t="s">
        <v>33</v>
      </c>
      <c r="H11" s="88" t="s">
        <v>33</v>
      </c>
      <c r="I11" s="88" t="s">
        <v>33</v>
      </c>
      <c r="J11" s="88"/>
      <c r="K11" s="88" t="s">
        <v>33</v>
      </c>
      <c r="L11" s="88"/>
      <c r="M11" s="88" t="s">
        <v>33</v>
      </c>
      <c r="R11" s="88"/>
      <c r="S11" s="88"/>
      <c r="T11" s="88"/>
    </row>
    <row r="12" spans="2:24">
      <c r="B12" s="80" t="s">
        <v>102</v>
      </c>
      <c r="C12" s="88" t="e">
        <f t="shared" ca="1" si="0"/>
        <v>#N/A</v>
      </c>
      <c r="D12" s="88" t="e">
        <f t="shared" ca="1" si="0"/>
        <v>#N/A</v>
      </c>
      <c r="E12" s="88" t="e">
        <f t="shared" ca="1" si="0"/>
        <v>#N/A</v>
      </c>
      <c r="F12" s="88" t="e">
        <f t="shared" ca="1" si="0"/>
        <v>#N/A</v>
      </c>
      <c r="G12" s="88" t="s">
        <v>33</v>
      </c>
      <c r="H12" s="88"/>
      <c r="I12" s="88" t="s">
        <v>33</v>
      </c>
      <c r="J12" s="88"/>
      <c r="K12" s="88"/>
      <c r="L12" s="88"/>
      <c r="M12" s="88" t="s">
        <v>33</v>
      </c>
      <c r="R12" s="88"/>
      <c r="S12" s="88"/>
      <c r="T12" s="88"/>
    </row>
    <row r="13" spans="2:24">
      <c r="B13" s="80" t="s">
        <v>103</v>
      </c>
      <c r="C13" s="88" t="e">
        <f t="shared" ca="1" si="0"/>
        <v>#N/A</v>
      </c>
      <c r="D13" s="88" t="e">
        <f t="shared" ca="1" si="0"/>
        <v>#N/A</v>
      </c>
      <c r="E13" s="88" t="e">
        <f t="shared" ca="1" si="0"/>
        <v>#N/A</v>
      </c>
      <c r="F13" s="88" t="e">
        <f t="shared" ca="1" si="0"/>
        <v>#N/A</v>
      </c>
      <c r="G13" s="88">
        <v>18</v>
      </c>
      <c r="H13" s="88">
        <v>40</v>
      </c>
      <c r="I13" s="88">
        <v>24</v>
      </c>
      <c r="J13" s="88">
        <v>6</v>
      </c>
      <c r="K13" s="88">
        <v>9</v>
      </c>
      <c r="L13" s="88">
        <v>80</v>
      </c>
      <c r="M13" s="88">
        <v>12</v>
      </c>
      <c r="R13" s="88">
        <v>12</v>
      </c>
      <c r="S13" s="88">
        <v>12</v>
      </c>
      <c r="T13" s="88">
        <v>25</v>
      </c>
    </row>
    <row r="14" spans="2:24">
      <c r="B14" s="80" t="s">
        <v>104</v>
      </c>
      <c r="C14" s="88" t="e">
        <f t="shared" ca="1" si="0"/>
        <v>#N/A</v>
      </c>
      <c r="D14" s="88" t="e">
        <f t="shared" ca="1" si="0"/>
        <v>#N/A</v>
      </c>
      <c r="E14" s="88" t="e">
        <f t="shared" ca="1" si="0"/>
        <v>#N/A</v>
      </c>
      <c r="F14" s="88" t="e">
        <f t="shared" ca="1" si="0"/>
        <v>#N/A</v>
      </c>
      <c r="G14" s="88">
        <v>110</v>
      </c>
      <c r="H14" s="88">
        <v>0</v>
      </c>
      <c r="I14" s="88">
        <v>0</v>
      </c>
      <c r="J14" s="88">
        <v>40</v>
      </c>
      <c r="K14" s="88">
        <v>65</v>
      </c>
      <c r="L14" s="88">
        <v>20</v>
      </c>
      <c r="M14" s="88">
        <v>0</v>
      </c>
      <c r="R14" s="88">
        <v>0</v>
      </c>
      <c r="S14" s="88">
        <v>20</v>
      </c>
      <c r="T14" s="88">
        <v>110</v>
      </c>
    </row>
    <row r="15" spans="2:24">
      <c r="B15" s="80" t="s">
        <v>105</v>
      </c>
      <c r="C15" s="88" t="e">
        <f t="shared" ca="1" si="0"/>
        <v>#N/A</v>
      </c>
      <c r="D15" s="88" t="e">
        <f t="shared" ca="1" si="0"/>
        <v>#N/A</v>
      </c>
      <c r="E15" s="88" t="e">
        <f t="shared" ca="1" si="0"/>
        <v>#N/A</v>
      </c>
      <c r="F15" s="88" t="e">
        <f t="shared" ca="1" si="0"/>
        <v>#N/A</v>
      </c>
      <c r="G15" s="88">
        <v>3</v>
      </c>
      <c r="H15" s="88">
        <v>0</v>
      </c>
      <c r="I15" s="88">
        <v>0</v>
      </c>
      <c r="J15" s="88">
        <v>2</v>
      </c>
      <c r="K15" s="88">
        <v>2</v>
      </c>
      <c r="L15" s="88">
        <v>0</v>
      </c>
      <c r="M15" s="88">
        <v>0</v>
      </c>
      <c r="R15" s="88">
        <v>0</v>
      </c>
      <c r="S15" s="88">
        <v>0</v>
      </c>
      <c r="T15" s="88">
        <v>4</v>
      </c>
    </row>
    <row r="16" spans="2:24">
      <c r="B16" s="80" t="s">
        <v>106</v>
      </c>
      <c r="C16" s="88" t="e">
        <f t="shared" ca="1" si="0"/>
        <v>#N/A</v>
      </c>
      <c r="D16" s="88" t="e">
        <f t="shared" ca="1" si="0"/>
        <v>#N/A</v>
      </c>
      <c r="E16" s="88" t="e">
        <f t="shared" ca="1" si="0"/>
        <v>#N/A</v>
      </c>
      <c r="F16" s="88" t="e">
        <f t="shared" ca="1" si="0"/>
        <v>#N/A</v>
      </c>
      <c r="G16" s="88">
        <v>3</v>
      </c>
      <c r="H16" s="88">
        <v>0</v>
      </c>
      <c r="I16" s="88">
        <v>0</v>
      </c>
      <c r="J16" s="88">
        <v>2</v>
      </c>
      <c r="K16" s="88">
        <v>2</v>
      </c>
      <c r="L16" s="88">
        <v>16</v>
      </c>
      <c r="M16" s="88">
        <v>0</v>
      </c>
      <c r="R16" s="88">
        <v>0</v>
      </c>
      <c r="S16" s="88">
        <v>8</v>
      </c>
      <c r="T16" s="88"/>
    </row>
    <row r="17" spans="1:20">
      <c r="B17" s="80" t="s">
        <v>107</v>
      </c>
      <c r="C17" s="88" t="e">
        <f t="shared" ca="1" si="0"/>
        <v>#N/A</v>
      </c>
      <c r="D17" s="88" t="e">
        <f t="shared" ca="1" si="0"/>
        <v>#N/A</v>
      </c>
      <c r="E17" s="88" t="e">
        <f t="shared" ca="1" si="0"/>
        <v>#N/A</v>
      </c>
      <c r="F17" s="88" t="e">
        <f t="shared" ca="1" si="0"/>
        <v>#N/A</v>
      </c>
      <c r="G17" s="88" t="s">
        <v>33</v>
      </c>
      <c r="H17" s="88" t="s">
        <v>33</v>
      </c>
      <c r="I17" s="88" t="s">
        <v>33</v>
      </c>
      <c r="J17" s="88"/>
      <c r="K17" s="88" t="s">
        <v>33</v>
      </c>
      <c r="L17" s="88" t="s">
        <v>33</v>
      </c>
      <c r="M17" s="88" t="s">
        <v>33</v>
      </c>
      <c r="R17" s="88" t="s">
        <v>33</v>
      </c>
      <c r="S17" s="88" t="s">
        <v>33</v>
      </c>
      <c r="T17" s="88" t="s">
        <v>33</v>
      </c>
    </row>
    <row r="18" spans="1:20" ht="22.5">
      <c r="A18" s="444" t="s">
        <v>108</v>
      </c>
      <c r="B18" s="80" t="s">
        <v>109</v>
      </c>
      <c r="C18" s="88" t="e">
        <f t="shared" ca="1" si="0"/>
        <v>#N/A</v>
      </c>
      <c r="D18" s="88" t="e">
        <f t="shared" ca="1" si="0"/>
        <v>#N/A</v>
      </c>
      <c r="E18" s="88" t="e">
        <f t="shared" ca="1" si="0"/>
        <v>#N/A</v>
      </c>
      <c r="F18" s="88" t="e">
        <f t="shared" ca="1" si="0"/>
        <v>#N/A</v>
      </c>
      <c r="G18" s="88" t="s">
        <v>33</v>
      </c>
      <c r="H18" s="88"/>
      <c r="I18" s="88" t="s">
        <v>33</v>
      </c>
      <c r="J18" s="88"/>
      <c r="K18" s="88"/>
      <c r="L18" s="90" t="s">
        <v>110</v>
      </c>
      <c r="M18" s="88"/>
      <c r="R18" s="88"/>
      <c r="S18" s="88"/>
      <c r="T18" s="88"/>
    </row>
    <row r="19" spans="1:20" ht="22.5">
      <c r="A19" s="445"/>
      <c r="B19" s="80" t="s">
        <v>111</v>
      </c>
      <c r="C19" s="88" t="e">
        <f t="shared" ca="1" si="0"/>
        <v>#N/A</v>
      </c>
      <c r="D19" s="88" t="e">
        <f t="shared" ca="1" si="0"/>
        <v>#N/A</v>
      </c>
      <c r="E19" s="88" t="e">
        <f t="shared" ca="1" si="0"/>
        <v>#N/A</v>
      </c>
      <c r="F19" s="88" t="e">
        <f t="shared" ca="1" si="0"/>
        <v>#N/A</v>
      </c>
      <c r="G19" s="88" t="s">
        <v>33</v>
      </c>
      <c r="H19" s="88"/>
      <c r="I19" s="88" t="s">
        <v>33</v>
      </c>
      <c r="J19" s="88"/>
      <c r="K19" s="88"/>
      <c r="L19" s="90" t="s">
        <v>110</v>
      </c>
      <c r="M19" s="88"/>
      <c r="R19" s="88"/>
      <c r="S19" s="88"/>
      <c r="T19" s="88"/>
    </row>
    <row r="20" spans="1:20">
      <c r="A20" s="445"/>
      <c r="B20" s="80" t="s">
        <v>112</v>
      </c>
      <c r="C20" s="88" t="e">
        <f t="shared" ca="1" si="0"/>
        <v>#N/A</v>
      </c>
      <c r="D20" s="88" t="e">
        <f t="shared" ca="1" si="0"/>
        <v>#N/A</v>
      </c>
      <c r="E20" s="88" t="e">
        <f t="shared" ca="1" si="0"/>
        <v>#N/A</v>
      </c>
      <c r="F20" s="88" t="e">
        <f t="shared" ca="1" si="0"/>
        <v>#N/A</v>
      </c>
      <c r="G20" s="88" t="s">
        <v>33</v>
      </c>
      <c r="H20" s="88"/>
      <c r="I20" s="88" t="s">
        <v>33</v>
      </c>
      <c r="J20" s="88"/>
      <c r="K20" s="88"/>
      <c r="L20" s="88"/>
      <c r="M20" s="88"/>
      <c r="R20" s="88"/>
      <c r="S20" s="88"/>
      <c r="T20" s="88"/>
    </row>
    <row r="21" spans="1:20">
      <c r="A21" s="445"/>
      <c r="B21" s="80" t="s">
        <v>113</v>
      </c>
      <c r="C21" s="88" t="e">
        <f t="shared" ca="1" si="0"/>
        <v>#N/A</v>
      </c>
      <c r="D21" s="88" t="e">
        <f t="shared" ca="1" si="0"/>
        <v>#N/A</v>
      </c>
      <c r="E21" s="88" t="e">
        <f t="shared" ca="1" si="0"/>
        <v>#N/A</v>
      </c>
      <c r="F21" s="88" t="e">
        <f t="shared" ca="1" si="0"/>
        <v>#N/A</v>
      </c>
      <c r="G21" s="88" t="s">
        <v>33</v>
      </c>
      <c r="H21" s="88"/>
      <c r="I21" s="88" t="s">
        <v>33</v>
      </c>
      <c r="J21" s="88"/>
      <c r="K21" s="88"/>
      <c r="L21" s="88"/>
      <c r="M21" s="88"/>
      <c r="R21" s="88"/>
      <c r="S21" s="88"/>
      <c r="T21" s="88"/>
    </row>
    <row r="22" spans="1:20" ht="22.5">
      <c r="A22" s="445"/>
      <c r="B22" s="80" t="s">
        <v>114</v>
      </c>
      <c r="C22" s="88" t="e">
        <f t="shared" ca="1" si="0"/>
        <v>#N/A</v>
      </c>
      <c r="D22" s="88" t="e">
        <f t="shared" ca="1" si="0"/>
        <v>#N/A</v>
      </c>
      <c r="E22" s="88" t="e">
        <f t="shared" ca="1" si="0"/>
        <v>#N/A</v>
      </c>
      <c r="F22" s="88" t="e">
        <f t="shared" ca="1" si="0"/>
        <v>#N/A</v>
      </c>
      <c r="G22" s="88" t="s">
        <v>33</v>
      </c>
      <c r="H22" s="88"/>
      <c r="I22" s="88" t="s">
        <v>33</v>
      </c>
      <c r="J22" s="88"/>
      <c r="K22" s="88"/>
      <c r="L22" s="90" t="s">
        <v>110</v>
      </c>
      <c r="M22" s="88"/>
      <c r="R22" s="88"/>
      <c r="S22" s="88"/>
      <c r="T22" s="88"/>
    </row>
    <row r="23" spans="1:20">
      <c r="B23" s="80" t="s">
        <v>115</v>
      </c>
      <c r="C23" s="88" t="e">
        <f t="shared" ca="1" si="0"/>
        <v>#N/A</v>
      </c>
      <c r="D23" s="88" t="e">
        <f t="shared" ca="1" si="0"/>
        <v>#N/A</v>
      </c>
      <c r="E23" s="88" t="e">
        <f t="shared" ca="1" si="0"/>
        <v>#N/A</v>
      </c>
      <c r="F23" s="88" t="e">
        <f t="shared" ca="1" si="0"/>
        <v>#N/A</v>
      </c>
      <c r="G23" s="88"/>
      <c r="H23" s="88"/>
      <c r="I23" s="88"/>
      <c r="J23" s="88"/>
      <c r="K23" s="88"/>
      <c r="L23" s="88" t="s">
        <v>33</v>
      </c>
      <c r="M23" s="88"/>
      <c r="R23" s="88"/>
      <c r="S23" s="88"/>
      <c r="T23" s="88"/>
    </row>
    <row r="24" spans="1:20">
      <c r="B24" s="80" t="s">
        <v>116</v>
      </c>
      <c r="C24" s="88" t="e">
        <f t="shared" ca="1" si="0"/>
        <v>#N/A</v>
      </c>
      <c r="D24" s="88" t="e">
        <f t="shared" ca="1" si="0"/>
        <v>#N/A</v>
      </c>
      <c r="E24" s="88" t="e">
        <f t="shared" ca="1" si="0"/>
        <v>#N/A</v>
      </c>
      <c r="F24" s="88" t="e">
        <f t="shared" ca="1" si="0"/>
        <v>#N/A</v>
      </c>
      <c r="G24" s="88"/>
      <c r="H24" s="88" t="s">
        <v>33</v>
      </c>
      <c r="I24" s="88"/>
      <c r="J24" s="88" t="s">
        <v>33</v>
      </c>
      <c r="K24" s="88" t="s">
        <v>33</v>
      </c>
      <c r="L24" s="88" t="s">
        <v>33</v>
      </c>
      <c r="M24" s="88" t="s">
        <v>33</v>
      </c>
      <c r="R24" s="88" t="s">
        <v>33</v>
      </c>
      <c r="S24" s="88" t="s">
        <v>33</v>
      </c>
      <c r="T24" s="88"/>
    </row>
    <row r="25" spans="1:20">
      <c r="B25" s="80" t="s">
        <v>117</v>
      </c>
      <c r="C25" s="88" t="e">
        <f t="shared" ca="1" si="0"/>
        <v>#N/A</v>
      </c>
      <c r="D25" s="88" t="e">
        <f t="shared" ca="1" si="0"/>
        <v>#N/A</v>
      </c>
      <c r="E25" s="88" t="e">
        <f t="shared" ca="1" si="0"/>
        <v>#N/A</v>
      </c>
      <c r="F25" s="88" t="e">
        <f t="shared" ca="1" si="0"/>
        <v>#N/A</v>
      </c>
      <c r="G25" s="88"/>
      <c r="H25" s="88"/>
      <c r="I25" s="88"/>
      <c r="J25" s="88"/>
      <c r="K25" s="88"/>
      <c r="L25" s="88"/>
      <c r="M25" s="88"/>
      <c r="R25" s="88"/>
      <c r="S25" s="88"/>
      <c r="T25" s="88" t="s">
        <v>33</v>
      </c>
    </row>
    <row r="26" spans="1:20">
      <c r="B26" s="80" t="s">
        <v>118</v>
      </c>
      <c r="C26" s="88" t="e">
        <f t="shared" ca="1" si="0"/>
        <v>#N/A</v>
      </c>
      <c r="D26" s="88" t="e">
        <f t="shared" ca="1" si="0"/>
        <v>#N/A</v>
      </c>
      <c r="E26" s="88" t="e">
        <f t="shared" ca="1" si="0"/>
        <v>#N/A</v>
      </c>
      <c r="F26" s="88" t="e">
        <f t="shared" ca="1" si="0"/>
        <v>#N/A</v>
      </c>
      <c r="G26" s="88" t="s">
        <v>33</v>
      </c>
      <c r="H26" s="88"/>
      <c r="I26" s="88" t="s">
        <v>33</v>
      </c>
      <c r="J26" s="88"/>
      <c r="K26" s="88"/>
      <c r="L26" s="88"/>
      <c r="M26" s="88" t="s">
        <v>33</v>
      </c>
      <c r="R26" s="88" t="s">
        <v>33</v>
      </c>
      <c r="S26" s="88" t="s">
        <v>33</v>
      </c>
      <c r="T26" s="88" t="s">
        <v>33</v>
      </c>
    </row>
    <row r="27" spans="1:20">
      <c r="B27" s="80" t="s">
        <v>119</v>
      </c>
      <c r="C27" s="88" t="e">
        <f t="shared" ca="1" si="0"/>
        <v>#N/A</v>
      </c>
      <c r="D27" s="88" t="e">
        <f t="shared" ca="1" si="0"/>
        <v>#N/A</v>
      </c>
      <c r="E27" s="88" t="e">
        <f t="shared" ca="1" si="0"/>
        <v>#N/A</v>
      </c>
      <c r="F27" s="88" t="e">
        <f t="shared" ca="1" si="0"/>
        <v>#N/A</v>
      </c>
      <c r="G27" s="88"/>
      <c r="H27" s="88"/>
      <c r="I27" s="88"/>
      <c r="J27" s="88" t="s">
        <v>33</v>
      </c>
      <c r="K27" s="88"/>
      <c r="L27" s="88" t="s">
        <v>33</v>
      </c>
      <c r="M27" s="88"/>
      <c r="R27" s="88"/>
      <c r="S27" s="88"/>
      <c r="T27" s="88" t="s">
        <v>33</v>
      </c>
    </row>
    <row r="28" spans="1:20">
      <c r="B28" s="80" t="s">
        <v>120</v>
      </c>
      <c r="C28" s="88" t="e">
        <f t="shared" ca="1" si="0"/>
        <v>#N/A</v>
      </c>
      <c r="D28" s="88" t="e">
        <f t="shared" ca="1" si="0"/>
        <v>#N/A</v>
      </c>
      <c r="E28" s="88" t="e">
        <f t="shared" ca="1" si="0"/>
        <v>#N/A</v>
      </c>
      <c r="F28" s="88" t="e">
        <f t="shared" ca="1" si="0"/>
        <v>#N/A</v>
      </c>
      <c r="G28" s="88" t="s">
        <v>33</v>
      </c>
      <c r="H28" s="88" t="s">
        <v>33</v>
      </c>
      <c r="I28" s="88" t="s">
        <v>33</v>
      </c>
      <c r="J28" s="88" t="s">
        <v>33</v>
      </c>
      <c r="K28" s="88" t="s">
        <v>33</v>
      </c>
      <c r="L28" s="88" t="s">
        <v>33</v>
      </c>
      <c r="M28" s="88"/>
      <c r="R28" s="88" t="s">
        <v>33</v>
      </c>
      <c r="S28" s="88" t="s">
        <v>33</v>
      </c>
      <c r="T28" s="88"/>
    </row>
    <row r="29" spans="1:20">
      <c r="B29" s="80" t="s">
        <v>121</v>
      </c>
      <c r="C29" s="88" t="e">
        <f t="shared" ca="1" si="0"/>
        <v>#N/A</v>
      </c>
      <c r="D29" s="88" t="e">
        <f t="shared" ca="1" si="0"/>
        <v>#N/A</v>
      </c>
      <c r="E29" s="88" t="e">
        <f t="shared" ca="1" si="0"/>
        <v>#N/A</v>
      </c>
      <c r="F29" s="88" t="e">
        <f t="shared" ca="1" si="0"/>
        <v>#N/A</v>
      </c>
      <c r="G29" s="88" t="s">
        <v>33</v>
      </c>
      <c r="H29" s="88" t="s">
        <v>33</v>
      </c>
      <c r="I29" s="88" t="s">
        <v>33</v>
      </c>
      <c r="J29" s="88" t="s">
        <v>33</v>
      </c>
      <c r="K29" s="88" t="s">
        <v>33</v>
      </c>
      <c r="L29" s="88" t="s">
        <v>33</v>
      </c>
      <c r="M29" s="88" t="s">
        <v>33</v>
      </c>
      <c r="R29" s="88" t="s">
        <v>33</v>
      </c>
      <c r="S29" s="88" t="s">
        <v>33</v>
      </c>
      <c r="T29" s="88"/>
    </row>
    <row r="30" spans="1:20">
      <c r="B30" s="80" t="s">
        <v>122</v>
      </c>
      <c r="C30" s="88" t="e">
        <f t="shared" ca="1" si="0"/>
        <v>#N/A</v>
      </c>
      <c r="D30" s="88" t="e">
        <f t="shared" ca="1" si="0"/>
        <v>#N/A</v>
      </c>
      <c r="E30" s="88" t="e">
        <f t="shared" ca="1" si="0"/>
        <v>#N/A</v>
      </c>
      <c r="F30" s="88" t="e">
        <f t="shared" ca="1" si="0"/>
        <v>#N/A</v>
      </c>
      <c r="G30" s="88"/>
      <c r="H30" s="88"/>
      <c r="I30" s="88"/>
      <c r="J30" s="88"/>
      <c r="K30" s="88"/>
      <c r="L30" s="88" t="s">
        <v>33</v>
      </c>
      <c r="M30" s="88"/>
      <c r="R30" s="88"/>
      <c r="S30" s="88"/>
      <c r="T30" s="88"/>
    </row>
    <row r="31" spans="1:20">
      <c r="B31" s="80" t="s">
        <v>123</v>
      </c>
      <c r="C31" s="88" t="e">
        <f t="shared" ca="1" si="0"/>
        <v>#N/A</v>
      </c>
      <c r="D31" s="88" t="e">
        <f t="shared" ca="1" si="0"/>
        <v>#N/A</v>
      </c>
      <c r="E31" s="88" t="e">
        <f t="shared" ca="1" si="0"/>
        <v>#N/A</v>
      </c>
      <c r="F31" s="88" t="e">
        <f t="shared" ca="1" si="0"/>
        <v>#N/A</v>
      </c>
      <c r="G31" s="88"/>
      <c r="H31" s="88"/>
      <c r="I31" s="88"/>
      <c r="J31" s="88"/>
      <c r="K31" s="88"/>
      <c r="L31" s="88" t="s">
        <v>33</v>
      </c>
      <c r="M31" s="88"/>
      <c r="R31" s="88"/>
      <c r="S31" s="88"/>
      <c r="T31" s="88"/>
    </row>
    <row r="32" spans="1:20">
      <c r="B32" s="80" t="s">
        <v>124</v>
      </c>
      <c r="C32" s="88" t="e">
        <f t="shared" ca="1" si="0"/>
        <v>#N/A</v>
      </c>
      <c r="D32" s="88" t="e">
        <f t="shared" ca="1" si="0"/>
        <v>#N/A</v>
      </c>
      <c r="E32" s="88" t="e">
        <f t="shared" ca="1" si="0"/>
        <v>#N/A</v>
      </c>
      <c r="F32" s="88" t="e">
        <f t="shared" ca="1" si="0"/>
        <v>#N/A</v>
      </c>
    </row>
    <row r="33" spans="2:15">
      <c r="B33" s="80" t="s">
        <v>125</v>
      </c>
      <c r="C33" s="88" t="e">
        <f t="shared" ca="1" si="0"/>
        <v>#N/A</v>
      </c>
      <c r="D33" s="88" t="e">
        <f t="shared" ca="1" si="0"/>
        <v>#N/A</v>
      </c>
      <c r="E33" s="88" t="e">
        <f t="shared" ca="1" si="0"/>
        <v>#N/A</v>
      </c>
      <c r="F33" s="88" t="e">
        <f t="shared" ca="1" si="0"/>
        <v>#N/A</v>
      </c>
      <c r="G33" s="197" t="s">
        <v>34</v>
      </c>
      <c r="H33" s="88" t="s">
        <v>34</v>
      </c>
      <c r="I33" s="88" t="s">
        <v>34</v>
      </c>
      <c r="K33" s="88" t="s">
        <v>34</v>
      </c>
    </row>
    <row r="34" spans="2:15">
      <c r="B34" s="80" t="s">
        <v>126</v>
      </c>
      <c r="C34" s="88" t="e">
        <f t="shared" ca="1" si="0"/>
        <v>#N/A</v>
      </c>
      <c r="D34" s="88" t="e">
        <f t="shared" ca="1" si="0"/>
        <v>#N/A</v>
      </c>
      <c r="E34" s="88" t="e">
        <f t="shared" ca="1" si="0"/>
        <v>#N/A</v>
      </c>
      <c r="F34" s="88" t="e">
        <f t="shared" ca="1" si="0"/>
        <v>#N/A</v>
      </c>
      <c r="G34" s="197" t="s">
        <v>34</v>
      </c>
      <c r="H34" s="88"/>
      <c r="I34" s="88" t="s">
        <v>34</v>
      </c>
      <c r="K34" s="88"/>
    </row>
    <row r="35" spans="2:15">
      <c r="B35" s="301" t="s">
        <v>328</v>
      </c>
      <c r="C35" s="185" t="e">
        <f t="shared" ca="1" si="0"/>
        <v>#N/A</v>
      </c>
      <c r="D35" s="185" t="e">
        <f t="shared" ca="1" si="0"/>
        <v>#N/A</v>
      </c>
      <c r="E35" s="185" t="e">
        <f t="shared" ca="1" si="0"/>
        <v>#N/A</v>
      </c>
      <c r="F35" s="185" t="e">
        <f t="shared" ca="1" si="0"/>
        <v>#N/A</v>
      </c>
      <c r="G35" s="197">
        <v>0</v>
      </c>
      <c r="H35" s="185">
        <v>0</v>
      </c>
      <c r="I35" s="185">
        <v>0</v>
      </c>
      <c r="J35" s="293">
        <v>0</v>
      </c>
      <c r="K35" s="185">
        <v>0</v>
      </c>
      <c r="L35" s="293">
        <v>1</v>
      </c>
      <c r="M35" s="293">
        <v>0</v>
      </c>
      <c r="N35" s="293">
        <v>0</v>
      </c>
      <c r="O35" s="293">
        <v>0</v>
      </c>
    </row>
    <row r="36" spans="2:15">
      <c r="B36" s="80" t="s">
        <v>261</v>
      </c>
      <c r="C36" s="88" t="s">
        <v>77</v>
      </c>
      <c r="D36" s="88" t="s">
        <v>66</v>
      </c>
      <c r="E36" s="88" t="s">
        <v>70</v>
      </c>
      <c r="F36" s="88" t="s">
        <v>73</v>
      </c>
    </row>
    <row r="37" spans="2:15">
      <c r="B37" s="240" t="s">
        <v>185</v>
      </c>
      <c r="C37" s="241" t="e">
        <f t="shared" ca="1" si="0"/>
        <v>#N/A</v>
      </c>
      <c r="D37" s="241" t="e">
        <f t="shared" ca="1" si="0"/>
        <v>#N/A</v>
      </c>
      <c r="E37" s="241" t="e">
        <f t="shared" ca="1" si="0"/>
        <v>#N/A</v>
      </c>
      <c r="F37" s="241" t="e">
        <f t="shared" ca="1" si="0"/>
        <v>#N/A</v>
      </c>
      <c r="G37" s="242" t="s">
        <v>224</v>
      </c>
      <c r="H37" s="242" t="s">
        <v>224</v>
      </c>
      <c r="I37" s="242" t="s">
        <v>224</v>
      </c>
      <c r="J37" s="242" t="s">
        <v>191</v>
      </c>
      <c r="K37" s="242" t="s">
        <v>224</v>
      </c>
      <c r="L37" s="242" t="s">
        <v>227</v>
      </c>
      <c r="M37" s="263" t="s">
        <v>223</v>
      </c>
      <c r="N37" s="5" t="s">
        <v>191</v>
      </c>
      <c r="O37" s="5" t="s">
        <v>191</v>
      </c>
    </row>
    <row r="38" spans="2:15">
      <c r="B38" s="244" t="s">
        <v>186</v>
      </c>
      <c r="C38" s="239" t="e">
        <f t="shared" ca="1" si="0"/>
        <v>#N/A</v>
      </c>
      <c r="D38" s="239" t="e">
        <f t="shared" ca="1" si="0"/>
        <v>#N/A</v>
      </c>
      <c r="E38" s="239" t="e">
        <f t="shared" ca="1" si="0"/>
        <v>#N/A</v>
      </c>
      <c r="F38" s="239" t="e">
        <f t="shared" ca="1" si="0"/>
        <v>#N/A</v>
      </c>
      <c r="G38" s="55" t="s">
        <v>226</v>
      </c>
      <c r="H38" s="55" t="s">
        <v>222</v>
      </c>
      <c r="I38" s="55" t="s">
        <v>225</v>
      </c>
      <c r="J38" s="167" t="s">
        <v>191</v>
      </c>
      <c r="K38" s="55" t="s">
        <v>222</v>
      </c>
      <c r="L38" s="55" t="s">
        <v>228</v>
      </c>
      <c r="M38" s="264" t="s">
        <v>222</v>
      </c>
      <c r="N38" s="80" t="s">
        <v>191</v>
      </c>
      <c r="O38" s="80" t="s">
        <v>191</v>
      </c>
    </row>
    <row r="39" spans="2:15">
      <c r="B39" s="244" t="s">
        <v>187</v>
      </c>
      <c r="C39" s="239" t="e">
        <f t="shared" ca="1" si="0"/>
        <v>#N/A</v>
      </c>
      <c r="D39" s="239" t="e">
        <f t="shared" ca="1" si="0"/>
        <v>#N/A</v>
      </c>
      <c r="E39" s="239" t="e">
        <f t="shared" ca="1" si="0"/>
        <v>#N/A</v>
      </c>
      <c r="F39" s="239" t="e">
        <f t="shared" ca="1" si="0"/>
        <v>#N/A</v>
      </c>
      <c r="G39" s="55" t="s">
        <v>222</v>
      </c>
      <c r="H39" s="55" t="s">
        <v>191</v>
      </c>
      <c r="I39" s="55" t="s">
        <v>222</v>
      </c>
      <c r="J39" s="55" t="s">
        <v>191</v>
      </c>
      <c r="K39" s="55"/>
      <c r="L39" s="55" t="s">
        <v>222</v>
      </c>
      <c r="M39" s="264" t="s">
        <v>191</v>
      </c>
      <c r="N39" s="5" t="s">
        <v>191</v>
      </c>
      <c r="O39" s="5" t="s">
        <v>191</v>
      </c>
    </row>
    <row r="40" spans="2:15">
      <c r="B40" s="244" t="s">
        <v>201</v>
      </c>
      <c r="C40" s="239" t="e">
        <f t="shared" ca="1" si="0"/>
        <v>#N/A</v>
      </c>
      <c r="D40" s="239" t="e">
        <f t="shared" ca="1" si="0"/>
        <v>#N/A</v>
      </c>
      <c r="E40" s="239" t="e">
        <f t="shared" ca="1" si="0"/>
        <v>#N/A</v>
      </c>
      <c r="F40" s="239" t="e">
        <f t="shared" ca="1" si="0"/>
        <v>#N/A</v>
      </c>
      <c r="G40" s="239">
        <v>1</v>
      </c>
      <c r="H40" s="239">
        <v>1</v>
      </c>
      <c r="I40" s="239">
        <v>1</v>
      </c>
      <c r="J40" s="239"/>
      <c r="K40" s="239">
        <v>1</v>
      </c>
      <c r="L40" s="239">
        <v>1</v>
      </c>
      <c r="M40" s="265">
        <v>0</v>
      </c>
    </row>
    <row r="41" spans="2:15">
      <c r="B41" s="244" t="s">
        <v>202</v>
      </c>
      <c r="C41" s="239" t="e">
        <f t="shared" ca="1" si="0"/>
        <v>#N/A</v>
      </c>
      <c r="D41" s="239" t="e">
        <f t="shared" ca="1" si="0"/>
        <v>#N/A</v>
      </c>
      <c r="E41" s="239" t="e">
        <f t="shared" ca="1" si="0"/>
        <v>#N/A</v>
      </c>
      <c r="F41" s="239" t="e">
        <f t="shared" ca="1" si="0"/>
        <v>#N/A</v>
      </c>
      <c r="G41" s="239">
        <v>0</v>
      </c>
      <c r="H41" s="239">
        <v>0</v>
      </c>
      <c r="I41" s="239">
        <v>0</v>
      </c>
      <c r="J41" s="239"/>
      <c r="K41" s="239">
        <v>0</v>
      </c>
      <c r="L41" s="239">
        <v>0</v>
      </c>
      <c r="M41" s="265">
        <v>1</v>
      </c>
    </row>
    <row r="42" spans="2:15">
      <c r="B42" s="244" t="s">
        <v>203</v>
      </c>
      <c r="C42" s="239" t="e">
        <f t="shared" ca="1" si="0"/>
        <v>#N/A</v>
      </c>
      <c r="D42" s="239" t="e">
        <f t="shared" ca="1" si="0"/>
        <v>#N/A</v>
      </c>
      <c r="E42" s="239" t="e">
        <f t="shared" ca="1" si="0"/>
        <v>#N/A</v>
      </c>
      <c r="F42" s="266" t="e">
        <f t="shared" ca="1" si="0"/>
        <v>#N/A</v>
      </c>
      <c r="G42" s="239">
        <v>0</v>
      </c>
      <c r="H42" s="239">
        <v>0</v>
      </c>
      <c r="I42" s="239">
        <v>1</v>
      </c>
      <c r="J42" s="239"/>
      <c r="K42" s="239">
        <v>0</v>
      </c>
      <c r="L42" s="239">
        <v>1</v>
      </c>
      <c r="M42" s="265">
        <v>0</v>
      </c>
    </row>
    <row r="43" spans="2:15">
      <c r="B43" s="246" t="s">
        <v>204</v>
      </c>
      <c r="C43" s="58" t="e">
        <f t="shared" ca="1" si="0"/>
        <v>#N/A</v>
      </c>
      <c r="D43" s="58" t="e">
        <f t="shared" ca="1" si="0"/>
        <v>#N/A</v>
      </c>
      <c r="E43" s="58" t="e">
        <f t="shared" ca="1" si="0"/>
        <v>#N/A</v>
      </c>
      <c r="F43" s="267" t="e">
        <f t="shared" ca="1" si="0"/>
        <v>#N/A</v>
      </c>
      <c r="G43" s="58">
        <v>0</v>
      </c>
      <c r="H43" s="58">
        <v>0</v>
      </c>
      <c r="I43" s="58">
        <v>1</v>
      </c>
      <c r="J43" s="58"/>
      <c r="K43" s="58">
        <v>0</v>
      </c>
      <c r="L43" s="58">
        <v>1</v>
      </c>
      <c r="M43" s="268">
        <v>0</v>
      </c>
    </row>
    <row r="44" spans="2:15">
      <c r="C44" s="177"/>
      <c r="D44" s="177"/>
      <c r="E44" s="177"/>
      <c r="F44" s="177"/>
    </row>
    <row r="45" spans="2:15">
      <c r="C45" s="177"/>
      <c r="D45" s="177"/>
      <c r="E45" s="177"/>
      <c r="F45" s="177"/>
    </row>
    <row r="46" spans="2:15">
      <c r="B46" s="238" t="s">
        <v>245</v>
      </c>
      <c r="C46" s="177" t="e">
        <f ca="1">LEN(C47)</f>
        <v>#N/A</v>
      </c>
      <c r="D46" s="225" t="e">
        <f ca="1">LEN(D47)</f>
        <v>#N/A</v>
      </c>
      <c r="E46" s="225" t="e">
        <f ca="1">LEN(E47)</f>
        <v>#N/A</v>
      </c>
      <c r="F46" s="225" t="e">
        <f ca="1">LEN(F47)</f>
        <v>#N/A</v>
      </c>
      <c r="G46" s="226" t="s">
        <v>236</v>
      </c>
      <c r="I46" s="226" t="s">
        <v>236</v>
      </c>
      <c r="L46" s="226" t="s">
        <v>235</v>
      </c>
    </row>
    <row r="47" spans="2:15">
      <c r="B47" s="240"/>
      <c r="C47" s="241" t="e">
        <f ca="1">OFFSET($B47,0,4+C$3)&amp;""</f>
        <v>#N/A</v>
      </c>
      <c r="D47" s="241" t="e">
        <f ca="1">OFFSET($B47,0,4+D$3)&amp;""</f>
        <v>#N/A</v>
      </c>
      <c r="E47" s="241" t="e">
        <f ca="1">OFFSET($B47,0,4+E$3)&amp;""</f>
        <v>#N/A</v>
      </c>
      <c r="F47" s="241" t="e">
        <f ca="1">OFFSET($B47,0,4+F$3)&amp;""</f>
        <v>#N/A</v>
      </c>
      <c r="G47" s="242" t="s">
        <v>294</v>
      </c>
      <c r="H47" s="59"/>
      <c r="I47" s="242" t="s">
        <v>294</v>
      </c>
      <c r="J47" s="59"/>
      <c r="K47" s="241"/>
      <c r="L47" s="242" t="s">
        <v>241</v>
      </c>
      <c r="M47" s="243"/>
    </row>
    <row r="48" spans="2:15">
      <c r="B48" s="244"/>
      <c r="C48" s="239" t="e">
        <f t="shared" ref="C48:F89" ca="1" si="1">OFFSET($B48,0,4+C$3)&amp;""</f>
        <v>#N/A</v>
      </c>
      <c r="D48" s="239" t="e">
        <f t="shared" ca="1" si="1"/>
        <v>#N/A</v>
      </c>
      <c r="E48" s="239" t="e">
        <f t="shared" ca="1" si="1"/>
        <v>#N/A</v>
      </c>
      <c r="F48" s="239" t="e">
        <f t="shared" ca="1" si="1"/>
        <v>#N/A</v>
      </c>
      <c r="G48" s="168" t="s">
        <v>295</v>
      </c>
      <c r="H48" s="167"/>
      <c r="I48" s="168" t="s">
        <v>295</v>
      </c>
      <c r="J48" s="167"/>
      <c r="K48" s="239"/>
      <c r="L48" s="55" t="s">
        <v>242</v>
      </c>
      <c r="M48" s="245"/>
    </row>
    <row r="49" spans="2:13">
      <c r="B49" s="244"/>
      <c r="C49" s="239" t="e">
        <f t="shared" ca="1" si="1"/>
        <v>#N/A</v>
      </c>
      <c r="D49" s="239" t="e">
        <f t="shared" ca="1" si="1"/>
        <v>#N/A</v>
      </c>
      <c r="E49" s="239" t="e">
        <f t="shared" ca="1" si="1"/>
        <v>#N/A</v>
      </c>
      <c r="F49" s="239" t="e">
        <f t="shared" ca="1" si="1"/>
        <v>#N/A</v>
      </c>
      <c r="G49" s="168" t="s">
        <v>296</v>
      </c>
      <c r="H49" s="167"/>
      <c r="I49" s="168" t="s">
        <v>296</v>
      </c>
      <c r="J49" s="167"/>
      <c r="K49" s="239"/>
      <c r="L49" s="55" t="s">
        <v>243</v>
      </c>
      <c r="M49" s="245"/>
    </row>
    <row r="50" spans="2:13">
      <c r="B50" s="244"/>
      <c r="C50" s="239" t="e">
        <f t="shared" ca="1" si="1"/>
        <v>#N/A</v>
      </c>
      <c r="D50" s="239" t="e">
        <f t="shared" ca="1" si="1"/>
        <v>#N/A</v>
      </c>
      <c r="E50" s="239" t="e">
        <f t="shared" ca="1" si="1"/>
        <v>#N/A</v>
      </c>
      <c r="F50" s="239" t="e">
        <f t="shared" ca="1" si="1"/>
        <v>#N/A</v>
      </c>
      <c r="G50" s="168" t="s">
        <v>297</v>
      </c>
      <c r="H50" s="167"/>
      <c r="I50" s="168" t="s">
        <v>297</v>
      </c>
      <c r="J50" s="167"/>
      <c r="K50" s="239"/>
      <c r="L50" s="55" t="s">
        <v>244</v>
      </c>
      <c r="M50" s="245"/>
    </row>
    <row r="51" spans="2:13">
      <c r="B51" s="244"/>
      <c r="C51" s="239" t="e">
        <f t="shared" ca="1" si="1"/>
        <v>#N/A</v>
      </c>
      <c r="D51" s="239" t="e">
        <f t="shared" ca="1" si="1"/>
        <v>#N/A</v>
      </c>
      <c r="E51" s="239" t="e">
        <f t="shared" ca="1" si="1"/>
        <v>#N/A</v>
      </c>
      <c r="F51" s="239" t="e">
        <f t="shared" ca="1" si="1"/>
        <v>#N/A</v>
      </c>
      <c r="G51" s="168" t="s">
        <v>298</v>
      </c>
      <c r="H51" s="167"/>
      <c r="I51" s="168" t="s">
        <v>298</v>
      </c>
      <c r="J51" s="167"/>
      <c r="K51" s="239"/>
      <c r="L51" s="55"/>
      <c r="M51" s="245"/>
    </row>
    <row r="52" spans="2:13">
      <c r="B52" s="244"/>
      <c r="C52" s="239" t="e">
        <f t="shared" ca="1" si="1"/>
        <v>#N/A</v>
      </c>
      <c r="D52" s="239" t="e">
        <f t="shared" ca="1" si="1"/>
        <v>#N/A</v>
      </c>
      <c r="E52" s="239" t="e">
        <f t="shared" ca="1" si="1"/>
        <v>#N/A</v>
      </c>
      <c r="F52" s="239" t="e">
        <f t="shared" ca="1" si="1"/>
        <v>#N/A</v>
      </c>
      <c r="G52" s="168" t="s">
        <v>299</v>
      </c>
      <c r="H52" s="167"/>
      <c r="I52" s="168" t="s">
        <v>299</v>
      </c>
      <c r="J52" s="167"/>
      <c r="K52" s="239"/>
      <c r="L52" s="55"/>
      <c r="M52" s="245"/>
    </row>
    <row r="53" spans="2:13">
      <c r="B53" s="244"/>
      <c r="C53" s="239" t="e">
        <f t="shared" ca="1" si="1"/>
        <v>#N/A</v>
      </c>
      <c r="D53" s="239" t="e">
        <f t="shared" ca="1" si="1"/>
        <v>#N/A</v>
      </c>
      <c r="E53" s="239" t="e">
        <f t="shared" ca="1" si="1"/>
        <v>#N/A</v>
      </c>
      <c r="F53" s="239" t="e">
        <f t="shared" ca="1" si="1"/>
        <v>#N/A</v>
      </c>
      <c r="G53" s="168" t="s">
        <v>300</v>
      </c>
      <c r="H53" s="167"/>
      <c r="I53" s="168" t="s">
        <v>300</v>
      </c>
      <c r="J53" s="167"/>
      <c r="K53" s="239"/>
      <c r="L53" s="55"/>
      <c r="M53" s="245"/>
    </row>
    <row r="54" spans="2:13">
      <c r="B54" s="244"/>
      <c r="C54" s="239" t="e">
        <f t="shared" ca="1" si="1"/>
        <v>#N/A</v>
      </c>
      <c r="D54" s="239" t="e">
        <f t="shared" ca="1" si="1"/>
        <v>#N/A</v>
      </c>
      <c r="E54" s="239" t="e">
        <f t="shared" ca="1" si="1"/>
        <v>#N/A</v>
      </c>
      <c r="F54" s="239" t="e">
        <f t="shared" ca="1" si="1"/>
        <v>#N/A</v>
      </c>
      <c r="G54" s="168" t="s">
        <v>301</v>
      </c>
      <c r="H54" s="167"/>
      <c r="I54" s="168" t="s">
        <v>301</v>
      </c>
      <c r="J54" s="167"/>
      <c r="K54" s="239"/>
      <c r="L54" s="55"/>
      <c r="M54" s="245"/>
    </row>
    <row r="55" spans="2:13">
      <c r="B55" s="244"/>
      <c r="C55" s="239" t="e">
        <f t="shared" ca="1" si="1"/>
        <v>#N/A</v>
      </c>
      <c r="D55" s="239" t="e">
        <f t="shared" ca="1" si="1"/>
        <v>#N/A</v>
      </c>
      <c r="E55" s="239" t="e">
        <f t="shared" ca="1" si="1"/>
        <v>#N/A</v>
      </c>
      <c r="F55" s="239" t="e">
        <f t="shared" ca="1" si="1"/>
        <v>#N/A</v>
      </c>
      <c r="G55" s="168" t="s">
        <v>302</v>
      </c>
      <c r="H55" s="167"/>
      <c r="I55" s="168" t="s">
        <v>302</v>
      </c>
      <c r="J55" s="167"/>
      <c r="K55" s="239"/>
      <c r="L55" s="55"/>
      <c r="M55" s="245"/>
    </row>
    <row r="56" spans="2:13">
      <c r="B56" s="244"/>
      <c r="C56" s="239" t="e">
        <f t="shared" ca="1" si="1"/>
        <v>#N/A</v>
      </c>
      <c r="D56" s="239" t="e">
        <f t="shared" ca="1" si="1"/>
        <v>#N/A</v>
      </c>
      <c r="E56" s="239" t="e">
        <f t="shared" ca="1" si="1"/>
        <v>#N/A</v>
      </c>
      <c r="F56" s="239" t="e">
        <f t="shared" ca="1" si="1"/>
        <v>#N/A</v>
      </c>
      <c r="G56" s="168" t="s">
        <v>303</v>
      </c>
      <c r="H56" s="167"/>
      <c r="I56" s="168" t="s">
        <v>303</v>
      </c>
      <c r="J56" s="167"/>
      <c r="K56" s="239"/>
      <c r="L56" s="55"/>
      <c r="M56" s="245"/>
    </row>
    <row r="57" spans="2:13">
      <c r="B57" s="244"/>
      <c r="C57" s="239" t="e">
        <f t="shared" ca="1" si="1"/>
        <v>#N/A</v>
      </c>
      <c r="D57" s="239" t="e">
        <f t="shared" ca="1" si="1"/>
        <v>#N/A</v>
      </c>
      <c r="E57" s="239" t="e">
        <f t="shared" ca="1" si="1"/>
        <v>#N/A</v>
      </c>
      <c r="F57" s="239" t="e">
        <f t="shared" ca="1" si="1"/>
        <v>#N/A</v>
      </c>
      <c r="G57" s="168" t="s">
        <v>304</v>
      </c>
      <c r="H57" s="167"/>
      <c r="I57" s="168" t="s">
        <v>304</v>
      </c>
      <c r="J57" s="167"/>
      <c r="K57" s="239"/>
      <c r="L57" s="55"/>
      <c r="M57" s="245"/>
    </row>
    <row r="58" spans="2:13">
      <c r="B58" s="244"/>
      <c r="C58" s="239" t="e">
        <f t="shared" ca="1" si="1"/>
        <v>#N/A</v>
      </c>
      <c r="D58" s="239" t="e">
        <f t="shared" ca="1" si="1"/>
        <v>#N/A</v>
      </c>
      <c r="E58" s="239" t="e">
        <f t="shared" ca="1" si="1"/>
        <v>#N/A</v>
      </c>
      <c r="F58" s="239" t="e">
        <f t="shared" ca="1" si="1"/>
        <v>#N/A</v>
      </c>
      <c r="G58" s="168" t="s">
        <v>263</v>
      </c>
      <c r="H58" s="167"/>
      <c r="I58" s="168" t="s">
        <v>263</v>
      </c>
      <c r="J58" s="167"/>
      <c r="K58" s="239"/>
      <c r="L58" s="55"/>
      <c r="M58" s="245"/>
    </row>
    <row r="59" spans="2:13">
      <c r="B59" s="244"/>
      <c r="C59" s="239" t="e">
        <f t="shared" ca="1" si="1"/>
        <v>#N/A</v>
      </c>
      <c r="D59" s="239" t="e">
        <f t="shared" ca="1" si="1"/>
        <v>#N/A</v>
      </c>
      <c r="E59" s="239" t="e">
        <f t="shared" ca="1" si="1"/>
        <v>#N/A</v>
      </c>
      <c r="F59" s="239" t="e">
        <f t="shared" ca="1" si="1"/>
        <v>#N/A</v>
      </c>
      <c r="G59" s="168" t="s">
        <v>264</v>
      </c>
      <c r="H59" s="167"/>
      <c r="I59" s="168" t="s">
        <v>264</v>
      </c>
      <c r="J59" s="167"/>
      <c r="K59" s="239"/>
      <c r="L59" s="55"/>
      <c r="M59" s="245"/>
    </row>
    <row r="60" spans="2:13">
      <c r="B60" s="244"/>
      <c r="C60" s="239" t="e">
        <f t="shared" ca="1" si="1"/>
        <v>#N/A</v>
      </c>
      <c r="D60" s="239" t="e">
        <f t="shared" ca="1" si="1"/>
        <v>#N/A</v>
      </c>
      <c r="E60" s="239" t="e">
        <f t="shared" ca="1" si="1"/>
        <v>#N/A</v>
      </c>
      <c r="F60" s="239" t="e">
        <f t="shared" ca="1" si="1"/>
        <v>#N/A</v>
      </c>
      <c r="G60" s="168" t="s">
        <v>265</v>
      </c>
      <c r="H60" s="167"/>
      <c r="I60" s="168" t="s">
        <v>265</v>
      </c>
      <c r="J60" s="167"/>
      <c r="K60" s="239"/>
      <c r="L60" s="55"/>
      <c r="M60" s="245"/>
    </row>
    <row r="61" spans="2:13">
      <c r="B61" s="244"/>
      <c r="C61" s="239" t="e">
        <f t="shared" ca="1" si="1"/>
        <v>#N/A</v>
      </c>
      <c r="D61" s="239" t="e">
        <f t="shared" ca="1" si="1"/>
        <v>#N/A</v>
      </c>
      <c r="E61" s="239" t="e">
        <f t="shared" ca="1" si="1"/>
        <v>#N/A</v>
      </c>
      <c r="F61" s="239" t="e">
        <f t="shared" ca="1" si="1"/>
        <v>#N/A</v>
      </c>
      <c r="G61" s="168" t="s">
        <v>266</v>
      </c>
      <c r="H61" s="167"/>
      <c r="I61" s="168" t="s">
        <v>266</v>
      </c>
      <c r="J61" s="167"/>
      <c r="K61" s="239"/>
      <c r="L61" s="55"/>
      <c r="M61" s="245"/>
    </row>
    <row r="62" spans="2:13">
      <c r="B62" s="244"/>
      <c r="C62" s="239" t="e">
        <f t="shared" ca="1" si="1"/>
        <v>#N/A</v>
      </c>
      <c r="D62" s="239" t="e">
        <f t="shared" ca="1" si="1"/>
        <v>#N/A</v>
      </c>
      <c r="E62" s="239" t="e">
        <f t="shared" ca="1" si="1"/>
        <v>#N/A</v>
      </c>
      <c r="F62" s="239" t="e">
        <f t="shared" ca="1" si="1"/>
        <v>#N/A</v>
      </c>
      <c r="G62" s="168" t="s">
        <v>267</v>
      </c>
      <c r="H62" s="167"/>
      <c r="I62" s="168" t="s">
        <v>267</v>
      </c>
      <c r="J62" s="167"/>
      <c r="K62" s="239"/>
      <c r="L62" s="55"/>
      <c r="M62" s="245"/>
    </row>
    <row r="63" spans="2:13">
      <c r="B63" s="244"/>
      <c r="C63" s="239" t="e">
        <f t="shared" ca="1" si="1"/>
        <v>#N/A</v>
      </c>
      <c r="D63" s="239" t="e">
        <f t="shared" ca="1" si="1"/>
        <v>#N/A</v>
      </c>
      <c r="E63" s="239" t="e">
        <f t="shared" ca="1" si="1"/>
        <v>#N/A</v>
      </c>
      <c r="F63" s="239" t="e">
        <f t="shared" ca="1" si="1"/>
        <v>#N/A</v>
      </c>
      <c r="G63" s="168" t="s">
        <v>268</v>
      </c>
      <c r="H63" s="167"/>
      <c r="I63" s="168" t="s">
        <v>268</v>
      </c>
      <c r="J63" s="167"/>
      <c r="K63" s="239"/>
      <c r="L63" s="55"/>
      <c r="M63" s="245"/>
    </row>
    <row r="64" spans="2:13">
      <c r="B64" s="244"/>
      <c r="C64" s="239" t="e">
        <f t="shared" ca="1" si="1"/>
        <v>#N/A</v>
      </c>
      <c r="D64" s="239" t="e">
        <f t="shared" ca="1" si="1"/>
        <v>#N/A</v>
      </c>
      <c r="E64" s="239" t="e">
        <f t="shared" ca="1" si="1"/>
        <v>#N/A</v>
      </c>
      <c r="F64" s="239" t="e">
        <f t="shared" ca="1" si="1"/>
        <v>#N/A</v>
      </c>
      <c r="G64" s="168" t="s">
        <v>269</v>
      </c>
      <c r="H64" s="167"/>
      <c r="I64" s="168" t="s">
        <v>269</v>
      </c>
      <c r="J64" s="167"/>
      <c r="K64" s="239"/>
      <c r="L64" s="55"/>
      <c r="M64" s="245"/>
    </row>
    <row r="65" spans="2:13">
      <c r="B65" s="244"/>
      <c r="C65" s="239" t="e">
        <f t="shared" ca="1" si="1"/>
        <v>#N/A</v>
      </c>
      <c r="D65" s="239" t="e">
        <f t="shared" ca="1" si="1"/>
        <v>#N/A</v>
      </c>
      <c r="E65" s="239" t="e">
        <f t="shared" ca="1" si="1"/>
        <v>#N/A</v>
      </c>
      <c r="F65" s="239" t="e">
        <f t="shared" ca="1" si="1"/>
        <v>#N/A</v>
      </c>
      <c r="G65" s="168" t="s">
        <v>270</v>
      </c>
      <c r="H65" s="167"/>
      <c r="I65" s="168" t="s">
        <v>270</v>
      </c>
      <c r="J65" s="167"/>
      <c r="K65" s="239"/>
      <c r="L65" s="55"/>
      <c r="M65" s="245"/>
    </row>
    <row r="66" spans="2:13">
      <c r="B66" s="244"/>
      <c r="C66" s="239" t="e">
        <f t="shared" ca="1" si="1"/>
        <v>#N/A</v>
      </c>
      <c r="D66" s="239" t="e">
        <f t="shared" ca="1" si="1"/>
        <v>#N/A</v>
      </c>
      <c r="E66" s="239" t="e">
        <f t="shared" ca="1" si="1"/>
        <v>#N/A</v>
      </c>
      <c r="F66" s="239" t="e">
        <f t="shared" ca="1" si="1"/>
        <v>#N/A</v>
      </c>
      <c r="G66" s="168" t="s">
        <v>271</v>
      </c>
      <c r="H66" s="167"/>
      <c r="I66" s="168" t="s">
        <v>271</v>
      </c>
      <c r="J66" s="167"/>
      <c r="K66" s="239"/>
      <c r="L66" s="55"/>
      <c r="M66" s="245"/>
    </row>
    <row r="67" spans="2:13">
      <c r="B67" s="244"/>
      <c r="C67" s="239" t="e">
        <f t="shared" ca="1" si="1"/>
        <v>#N/A</v>
      </c>
      <c r="D67" s="239" t="e">
        <f t="shared" ca="1" si="1"/>
        <v>#N/A</v>
      </c>
      <c r="E67" s="239" t="e">
        <f t="shared" ca="1" si="1"/>
        <v>#N/A</v>
      </c>
      <c r="F67" s="239" t="e">
        <f t="shared" ca="1" si="1"/>
        <v>#N/A</v>
      </c>
      <c r="G67" s="168" t="s">
        <v>272</v>
      </c>
      <c r="H67" s="167"/>
      <c r="I67" s="168" t="s">
        <v>272</v>
      </c>
      <c r="J67" s="167"/>
      <c r="K67" s="239"/>
      <c r="L67" s="55"/>
      <c r="M67" s="245"/>
    </row>
    <row r="68" spans="2:13">
      <c r="B68" s="244"/>
      <c r="C68" s="239" t="e">
        <f t="shared" ca="1" si="1"/>
        <v>#N/A</v>
      </c>
      <c r="D68" s="239" t="e">
        <f t="shared" ca="1" si="1"/>
        <v>#N/A</v>
      </c>
      <c r="E68" s="239" t="e">
        <f t="shared" ca="1" si="1"/>
        <v>#N/A</v>
      </c>
      <c r="F68" s="239" t="e">
        <f t="shared" ca="1" si="1"/>
        <v>#N/A</v>
      </c>
      <c r="G68" s="168" t="s">
        <v>273</v>
      </c>
      <c r="H68" s="167"/>
      <c r="I68" s="168" t="s">
        <v>273</v>
      </c>
      <c r="J68" s="167"/>
      <c r="K68" s="239"/>
      <c r="L68" s="55"/>
      <c r="M68" s="245"/>
    </row>
    <row r="69" spans="2:13">
      <c r="B69" s="244"/>
      <c r="C69" s="239" t="e">
        <f t="shared" ca="1" si="1"/>
        <v>#N/A</v>
      </c>
      <c r="D69" s="239" t="e">
        <f t="shared" ca="1" si="1"/>
        <v>#N/A</v>
      </c>
      <c r="E69" s="239" t="e">
        <f t="shared" ca="1" si="1"/>
        <v>#N/A</v>
      </c>
      <c r="F69" s="239" t="e">
        <f t="shared" ca="1" si="1"/>
        <v>#N/A</v>
      </c>
      <c r="G69" s="168" t="s">
        <v>274</v>
      </c>
      <c r="H69" s="167"/>
      <c r="I69" s="168" t="s">
        <v>274</v>
      </c>
      <c r="J69" s="167"/>
      <c r="K69" s="239"/>
      <c r="L69" s="55"/>
      <c r="M69" s="245"/>
    </row>
    <row r="70" spans="2:13">
      <c r="B70" s="244"/>
      <c r="C70" s="239" t="e">
        <f t="shared" ca="1" si="1"/>
        <v>#N/A</v>
      </c>
      <c r="D70" s="239" t="e">
        <f t="shared" ca="1" si="1"/>
        <v>#N/A</v>
      </c>
      <c r="E70" s="239" t="e">
        <f t="shared" ca="1" si="1"/>
        <v>#N/A</v>
      </c>
      <c r="F70" s="239" t="e">
        <f t="shared" ca="1" si="1"/>
        <v>#N/A</v>
      </c>
      <c r="G70" s="168" t="s">
        <v>275</v>
      </c>
      <c r="H70" s="167"/>
      <c r="I70" s="168" t="s">
        <v>275</v>
      </c>
      <c r="J70" s="167"/>
      <c r="K70" s="239"/>
      <c r="L70" s="55"/>
      <c r="M70" s="245"/>
    </row>
    <row r="71" spans="2:13">
      <c r="B71" s="244"/>
      <c r="C71" s="239" t="e">
        <f t="shared" ca="1" si="1"/>
        <v>#N/A</v>
      </c>
      <c r="D71" s="239" t="e">
        <f t="shared" ca="1" si="1"/>
        <v>#N/A</v>
      </c>
      <c r="E71" s="239" t="e">
        <f t="shared" ca="1" si="1"/>
        <v>#N/A</v>
      </c>
      <c r="F71" s="239" t="e">
        <f t="shared" ca="1" si="1"/>
        <v>#N/A</v>
      </c>
      <c r="G71" s="168" t="s">
        <v>276</v>
      </c>
      <c r="H71" s="167"/>
      <c r="I71" s="168" t="s">
        <v>276</v>
      </c>
      <c r="J71" s="167"/>
      <c r="K71" s="239"/>
      <c r="L71" s="55"/>
      <c r="M71" s="245"/>
    </row>
    <row r="72" spans="2:13">
      <c r="B72" s="244"/>
      <c r="C72" s="239" t="e">
        <f t="shared" ca="1" si="1"/>
        <v>#N/A</v>
      </c>
      <c r="D72" s="239" t="e">
        <f t="shared" ca="1" si="1"/>
        <v>#N/A</v>
      </c>
      <c r="E72" s="239" t="e">
        <f t="shared" ca="1" si="1"/>
        <v>#N/A</v>
      </c>
      <c r="F72" s="239" t="e">
        <f t="shared" ca="1" si="1"/>
        <v>#N/A</v>
      </c>
      <c r="G72" s="168" t="s">
        <v>277</v>
      </c>
      <c r="H72" s="167"/>
      <c r="I72" s="168" t="s">
        <v>277</v>
      </c>
      <c r="J72" s="167"/>
      <c r="K72" s="239"/>
      <c r="L72" s="55"/>
      <c r="M72" s="245"/>
    </row>
    <row r="73" spans="2:13">
      <c r="B73" s="244"/>
      <c r="C73" s="239" t="e">
        <f t="shared" ca="1" si="1"/>
        <v>#N/A</v>
      </c>
      <c r="D73" s="239" t="e">
        <f t="shared" ca="1" si="1"/>
        <v>#N/A</v>
      </c>
      <c r="E73" s="239" t="e">
        <f t="shared" ca="1" si="1"/>
        <v>#N/A</v>
      </c>
      <c r="F73" s="239" t="e">
        <f t="shared" ca="1" si="1"/>
        <v>#N/A</v>
      </c>
      <c r="G73" s="168" t="s">
        <v>278</v>
      </c>
      <c r="H73" s="167"/>
      <c r="I73" s="168" t="s">
        <v>278</v>
      </c>
      <c r="J73" s="167"/>
      <c r="K73" s="239"/>
      <c r="L73" s="55"/>
      <c r="M73" s="245"/>
    </row>
    <row r="74" spans="2:13">
      <c r="B74" s="244"/>
      <c r="C74" s="239" t="e">
        <f t="shared" ca="1" si="1"/>
        <v>#N/A</v>
      </c>
      <c r="D74" s="239" t="e">
        <f t="shared" ca="1" si="1"/>
        <v>#N/A</v>
      </c>
      <c r="E74" s="239" t="e">
        <f t="shared" ca="1" si="1"/>
        <v>#N/A</v>
      </c>
      <c r="F74" s="239" t="e">
        <f t="shared" ca="1" si="1"/>
        <v>#N/A</v>
      </c>
      <c r="G74" s="168" t="s">
        <v>279</v>
      </c>
      <c r="H74" s="167"/>
      <c r="I74" s="168" t="s">
        <v>279</v>
      </c>
      <c r="J74" s="167"/>
      <c r="K74" s="239"/>
      <c r="L74" s="55"/>
      <c r="M74" s="245"/>
    </row>
    <row r="75" spans="2:13">
      <c r="B75" s="244"/>
      <c r="C75" s="239" t="e">
        <f t="shared" ca="1" si="1"/>
        <v>#N/A</v>
      </c>
      <c r="D75" s="239" t="e">
        <f t="shared" ca="1" si="1"/>
        <v>#N/A</v>
      </c>
      <c r="E75" s="239" t="e">
        <f t="shared" ca="1" si="1"/>
        <v>#N/A</v>
      </c>
      <c r="F75" s="239" t="e">
        <f t="shared" ca="1" si="1"/>
        <v>#N/A</v>
      </c>
      <c r="G75" s="168" t="s">
        <v>280</v>
      </c>
      <c r="H75" s="167"/>
      <c r="I75" s="168" t="s">
        <v>280</v>
      </c>
      <c r="J75" s="167"/>
      <c r="K75" s="239"/>
      <c r="L75" s="55"/>
      <c r="M75" s="245"/>
    </row>
    <row r="76" spans="2:13">
      <c r="B76" s="244"/>
      <c r="C76" s="239" t="e">
        <f t="shared" ca="1" si="1"/>
        <v>#N/A</v>
      </c>
      <c r="D76" s="239" t="e">
        <f t="shared" ca="1" si="1"/>
        <v>#N/A</v>
      </c>
      <c r="E76" s="239" t="e">
        <f t="shared" ca="1" si="1"/>
        <v>#N/A</v>
      </c>
      <c r="F76" s="239" t="e">
        <f t="shared" ca="1" si="1"/>
        <v>#N/A</v>
      </c>
      <c r="G76" s="168" t="s">
        <v>281</v>
      </c>
      <c r="H76" s="167"/>
      <c r="I76" s="168" t="s">
        <v>281</v>
      </c>
      <c r="J76" s="167"/>
      <c r="K76" s="239"/>
      <c r="L76" s="55"/>
      <c r="M76" s="245"/>
    </row>
    <row r="77" spans="2:13">
      <c r="B77" s="244"/>
      <c r="C77" s="239" t="e">
        <f t="shared" ca="1" si="1"/>
        <v>#N/A</v>
      </c>
      <c r="D77" s="239" t="e">
        <f t="shared" ca="1" si="1"/>
        <v>#N/A</v>
      </c>
      <c r="E77" s="239" t="e">
        <f t="shared" ca="1" si="1"/>
        <v>#N/A</v>
      </c>
      <c r="F77" s="239" t="e">
        <f t="shared" ca="1" si="1"/>
        <v>#N/A</v>
      </c>
      <c r="G77" s="168" t="s">
        <v>282</v>
      </c>
      <c r="H77" s="167"/>
      <c r="I77" s="168" t="s">
        <v>282</v>
      </c>
      <c r="J77" s="167"/>
      <c r="K77" s="239"/>
      <c r="L77" s="55"/>
      <c r="M77" s="245"/>
    </row>
    <row r="78" spans="2:13">
      <c r="B78" s="244"/>
      <c r="C78" s="239" t="e">
        <f t="shared" ca="1" si="1"/>
        <v>#N/A</v>
      </c>
      <c r="D78" s="239" t="e">
        <f t="shared" ca="1" si="1"/>
        <v>#N/A</v>
      </c>
      <c r="E78" s="239" t="e">
        <f t="shared" ca="1" si="1"/>
        <v>#N/A</v>
      </c>
      <c r="F78" s="239" t="e">
        <f t="shared" ca="1" si="1"/>
        <v>#N/A</v>
      </c>
      <c r="G78" s="168" t="s">
        <v>283</v>
      </c>
      <c r="H78" s="167"/>
      <c r="I78" s="168" t="s">
        <v>283</v>
      </c>
      <c r="J78" s="167"/>
      <c r="K78" s="239"/>
      <c r="L78" s="55"/>
      <c r="M78" s="245"/>
    </row>
    <row r="79" spans="2:13">
      <c r="B79" s="244"/>
      <c r="C79" s="239" t="e">
        <f t="shared" ca="1" si="1"/>
        <v>#N/A</v>
      </c>
      <c r="D79" s="239" t="e">
        <f t="shared" ca="1" si="1"/>
        <v>#N/A</v>
      </c>
      <c r="E79" s="239" t="e">
        <f t="shared" ca="1" si="1"/>
        <v>#N/A</v>
      </c>
      <c r="F79" s="239" t="e">
        <f t="shared" ca="1" si="1"/>
        <v>#N/A</v>
      </c>
      <c r="G79" s="168" t="s">
        <v>284</v>
      </c>
      <c r="H79" s="167"/>
      <c r="I79" s="168" t="s">
        <v>284</v>
      </c>
      <c r="J79" s="167"/>
      <c r="K79" s="239"/>
      <c r="L79" s="55"/>
      <c r="M79" s="245"/>
    </row>
    <row r="80" spans="2:13">
      <c r="B80" s="244"/>
      <c r="C80" s="239" t="e">
        <f t="shared" ca="1" si="1"/>
        <v>#N/A</v>
      </c>
      <c r="D80" s="239" t="e">
        <f t="shared" ca="1" si="1"/>
        <v>#N/A</v>
      </c>
      <c r="E80" s="239" t="e">
        <f t="shared" ca="1" si="1"/>
        <v>#N/A</v>
      </c>
      <c r="F80" s="239" t="e">
        <f t="shared" ca="1" si="1"/>
        <v>#N/A</v>
      </c>
      <c r="G80" s="168" t="s">
        <v>285</v>
      </c>
      <c r="H80" s="167"/>
      <c r="I80" s="168" t="s">
        <v>285</v>
      </c>
      <c r="J80" s="167"/>
      <c r="K80" s="239"/>
      <c r="L80" s="55"/>
      <c r="M80" s="245"/>
    </row>
    <row r="81" spans="2:13">
      <c r="B81" s="244"/>
      <c r="C81" s="239" t="e">
        <f t="shared" ca="1" si="1"/>
        <v>#N/A</v>
      </c>
      <c r="D81" s="239" t="e">
        <f t="shared" ca="1" si="1"/>
        <v>#N/A</v>
      </c>
      <c r="E81" s="239" t="e">
        <f t="shared" ca="1" si="1"/>
        <v>#N/A</v>
      </c>
      <c r="F81" s="239" t="e">
        <f t="shared" ca="1" si="1"/>
        <v>#N/A</v>
      </c>
      <c r="G81" s="168" t="s">
        <v>286</v>
      </c>
      <c r="H81" s="167"/>
      <c r="I81" s="168" t="s">
        <v>286</v>
      </c>
      <c r="J81" s="167"/>
      <c r="K81" s="239"/>
      <c r="L81" s="55"/>
      <c r="M81" s="245"/>
    </row>
    <row r="82" spans="2:13">
      <c r="B82" s="244"/>
      <c r="C82" s="239" t="e">
        <f t="shared" ca="1" si="1"/>
        <v>#N/A</v>
      </c>
      <c r="D82" s="239" t="e">
        <f t="shared" ca="1" si="1"/>
        <v>#N/A</v>
      </c>
      <c r="E82" s="239" t="e">
        <f t="shared" ca="1" si="1"/>
        <v>#N/A</v>
      </c>
      <c r="F82" s="239" t="e">
        <f t="shared" ca="1" si="1"/>
        <v>#N/A</v>
      </c>
      <c r="G82" s="168" t="s">
        <v>287</v>
      </c>
      <c r="H82" s="167"/>
      <c r="I82" s="168" t="s">
        <v>287</v>
      </c>
      <c r="J82" s="167"/>
      <c r="K82" s="239"/>
      <c r="L82" s="55"/>
      <c r="M82" s="245"/>
    </row>
    <row r="83" spans="2:13">
      <c r="B83" s="244"/>
      <c r="C83" s="239" t="e">
        <f t="shared" ca="1" si="1"/>
        <v>#N/A</v>
      </c>
      <c r="D83" s="239" t="e">
        <f t="shared" ca="1" si="1"/>
        <v>#N/A</v>
      </c>
      <c r="E83" s="239" t="e">
        <f t="shared" ca="1" si="1"/>
        <v>#N/A</v>
      </c>
      <c r="F83" s="239" t="e">
        <f t="shared" ca="1" si="1"/>
        <v>#N/A</v>
      </c>
      <c r="G83" s="168" t="s">
        <v>288</v>
      </c>
      <c r="H83" s="167"/>
      <c r="I83" s="168" t="s">
        <v>288</v>
      </c>
      <c r="J83" s="167"/>
      <c r="K83" s="239"/>
      <c r="L83" s="55"/>
      <c r="M83" s="245"/>
    </row>
    <row r="84" spans="2:13">
      <c r="B84" s="244"/>
      <c r="C84" s="239" t="e">
        <f t="shared" ca="1" si="1"/>
        <v>#N/A</v>
      </c>
      <c r="D84" s="239" t="e">
        <f t="shared" ca="1" si="1"/>
        <v>#N/A</v>
      </c>
      <c r="E84" s="239" t="e">
        <f t="shared" ca="1" si="1"/>
        <v>#N/A</v>
      </c>
      <c r="F84" s="239" t="e">
        <f t="shared" ca="1" si="1"/>
        <v>#N/A</v>
      </c>
      <c r="G84" s="168" t="s">
        <v>289</v>
      </c>
      <c r="H84" s="167"/>
      <c r="I84" s="168" t="s">
        <v>289</v>
      </c>
      <c r="J84" s="167"/>
      <c r="K84" s="239"/>
      <c r="L84" s="55"/>
      <c r="M84" s="245"/>
    </row>
    <row r="85" spans="2:13">
      <c r="B85" s="244"/>
      <c r="C85" s="239" t="e">
        <f t="shared" ca="1" si="1"/>
        <v>#N/A</v>
      </c>
      <c r="D85" s="239" t="e">
        <f t="shared" ca="1" si="1"/>
        <v>#N/A</v>
      </c>
      <c r="E85" s="239" t="e">
        <f t="shared" ca="1" si="1"/>
        <v>#N/A</v>
      </c>
      <c r="F85" s="239" t="e">
        <f t="shared" ca="1" si="1"/>
        <v>#N/A</v>
      </c>
      <c r="G85" s="168" t="s">
        <v>290</v>
      </c>
      <c r="H85" s="167"/>
      <c r="I85" s="168" t="s">
        <v>290</v>
      </c>
      <c r="J85" s="167"/>
      <c r="K85" s="239"/>
      <c r="L85" s="55"/>
      <c r="M85" s="245"/>
    </row>
    <row r="86" spans="2:13">
      <c r="B86" s="244"/>
      <c r="C86" s="239" t="e">
        <f t="shared" ca="1" si="1"/>
        <v>#N/A</v>
      </c>
      <c r="D86" s="239" t="e">
        <f t="shared" ca="1" si="1"/>
        <v>#N/A</v>
      </c>
      <c r="E86" s="239" t="e">
        <f t="shared" ca="1" si="1"/>
        <v>#N/A</v>
      </c>
      <c r="F86" s="239" t="e">
        <f t="shared" ca="1" si="1"/>
        <v>#N/A</v>
      </c>
      <c r="G86" s="168" t="s">
        <v>291</v>
      </c>
      <c r="H86" s="167"/>
      <c r="I86" s="168" t="s">
        <v>291</v>
      </c>
      <c r="J86" s="167"/>
      <c r="K86" s="239"/>
      <c r="L86" s="55"/>
      <c r="M86" s="245"/>
    </row>
    <row r="87" spans="2:13">
      <c r="B87" s="244"/>
      <c r="C87" s="239" t="e">
        <f t="shared" ca="1" si="1"/>
        <v>#N/A</v>
      </c>
      <c r="D87" s="239" t="e">
        <f t="shared" ca="1" si="1"/>
        <v>#N/A</v>
      </c>
      <c r="E87" s="239" t="e">
        <f t="shared" ca="1" si="1"/>
        <v>#N/A</v>
      </c>
      <c r="F87" s="239" t="e">
        <f t="shared" ca="1" si="1"/>
        <v>#N/A</v>
      </c>
      <c r="G87" s="168" t="s">
        <v>292</v>
      </c>
      <c r="H87" s="167"/>
      <c r="I87" s="168" t="s">
        <v>292</v>
      </c>
      <c r="J87" s="167"/>
      <c r="K87" s="239"/>
      <c r="L87" s="55"/>
      <c r="M87" s="245"/>
    </row>
    <row r="88" spans="2:13">
      <c r="B88" s="244"/>
      <c r="C88" s="239" t="e">
        <f t="shared" ca="1" si="1"/>
        <v>#N/A</v>
      </c>
      <c r="D88" s="239" t="e">
        <f t="shared" ca="1" si="1"/>
        <v>#N/A</v>
      </c>
      <c r="E88" s="239" t="e">
        <f t="shared" ca="1" si="1"/>
        <v>#N/A</v>
      </c>
      <c r="F88" s="239" t="e">
        <f t="shared" ca="1" si="1"/>
        <v>#N/A</v>
      </c>
      <c r="G88" s="168" t="s">
        <v>293</v>
      </c>
      <c r="H88" s="167"/>
      <c r="I88" s="168" t="s">
        <v>293</v>
      </c>
      <c r="J88" s="167"/>
      <c r="K88" s="239"/>
      <c r="L88" s="55"/>
      <c r="M88" s="245"/>
    </row>
    <row r="89" spans="2:13">
      <c r="B89" s="246"/>
      <c r="C89" s="58" t="e">
        <f t="shared" ca="1" si="1"/>
        <v>#N/A</v>
      </c>
      <c r="D89" s="58" t="e">
        <f t="shared" ca="1" si="1"/>
        <v>#N/A</v>
      </c>
      <c r="E89" s="58" t="e">
        <f t="shared" ca="1" si="1"/>
        <v>#N/A</v>
      </c>
      <c r="F89" s="58" t="e">
        <f t="shared" ca="1" si="1"/>
        <v>#N/A</v>
      </c>
      <c r="G89" s="247" t="s">
        <v>240</v>
      </c>
      <c r="H89" s="60"/>
      <c r="I89" s="247" t="s">
        <v>240</v>
      </c>
      <c r="J89" s="60"/>
      <c r="K89" s="60"/>
      <c r="L89" s="60"/>
      <c r="M89" s="61"/>
    </row>
    <row r="98" spans="2:13">
      <c r="B98" s="80" t="s">
        <v>127</v>
      </c>
    </row>
    <row r="99" spans="2:13">
      <c r="B99" s="80" t="s">
        <v>128</v>
      </c>
    </row>
    <row r="100" spans="2:13">
      <c r="B100" s="5" t="s">
        <v>188</v>
      </c>
      <c r="G100" s="5" t="s">
        <v>190</v>
      </c>
      <c r="H100" s="5" t="s">
        <v>189</v>
      </c>
      <c r="I100" s="5" t="s">
        <v>190</v>
      </c>
      <c r="J100" s="5" t="s">
        <v>189</v>
      </c>
      <c r="K100" s="5" t="s">
        <v>189</v>
      </c>
      <c r="L100" s="5" t="s">
        <v>189</v>
      </c>
      <c r="M100" s="5" t="s">
        <v>189</v>
      </c>
    </row>
    <row r="101" spans="2:13">
      <c r="G101" s="5"/>
      <c r="I101" s="5"/>
      <c r="L101" s="5"/>
    </row>
    <row r="103" spans="2:13" s="270" customFormat="1">
      <c r="B103" s="302" t="s">
        <v>329</v>
      </c>
      <c r="C103" s="303" t="e">
        <f ca="1">OFFSET($B103,0,4+C$3)&amp;""</f>
        <v>#N/A</v>
      </c>
      <c r="D103" s="303" t="e">
        <f ca="1">OFFSET($B103,0,4+D$3)&amp;""</f>
        <v>#N/A</v>
      </c>
      <c r="E103" s="303" t="e">
        <f ca="1">OFFSET($B103,0,4+E$3)&amp;""</f>
        <v>#N/A</v>
      </c>
      <c r="F103" s="303" t="e">
        <f ca="1">OFFSET($B103,0,4+F$3)&amp;""</f>
        <v>#N/A</v>
      </c>
      <c r="G103" s="304" t="s">
        <v>330</v>
      </c>
      <c r="H103" s="304" t="s">
        <v>331</v>
      </c>
      <c r="I103" s="304" t="s">
        <v>330</v>
      </c>
      <c r="J103" s="304" t="s">
        <v>332</v>
      </c>
      <c r="K103" s="304" t="s">
        <v>335</v>
      </c>
      <c r="L103" s="304" t="s">
        <v>332</v>
      </c>
      <c r="M103" s="305" t="s">
        <v>331</v>
      </c>
    </row>
    <row r="104" spans="2:13" s="270" customFormat="1">
      <c r="B104" s="306"/>
      <c r="C104" s="307" t="e">
        <f t="shared" ref="C104:F105" ca="1" si="2">OFFSET($B104,0,4+C$3)&amp;""</f>
        <v>#N/A</v>
      </c>
      <c r="D104" s="307" t="e">
        <f t="shared" ca="1" si="2"/>
        <v>#N/A</v>
      </c>
      <c r="E104" s="307" t="e">
        <f t="shared" ca="1" si="2"/>
        <v>#N/A</v>
      </c>
      <c r="F104" s="307" t="e">
        <f t="shared" ca="1" si="2"/>
        <v>#N/A</v>
      </c>
      <c r="G104" s="308" t="s">
        <v>334</v>
      </c>
      <c r="H104" s="308" t="s">
        <v>333</v>
      </c>
      <c r="I104" s="308" t="s">
        <v>334</v>
      </c>
      <c r="J104" s="308" t="s">
        <v>333</v>
      </c>
      <c r="K104" s="308" t="s">
        <v>336</v>
      </c>
      <c r="L104" s="308" t="s">
        <v>333</v>
      </c>
      <c r="M104" s="309"/>
    </row>
    <row r="105" spans="2:13" s="270" customFormat="1">
      <c r="B105" s="310"/>
      <c r="C105" s="311" t="e">
        <f t="shared" ca="1" si="2"/>
        <v>#N/A</v>
      </c>
      <c r="D105" s="311" t="e">
        <f t="shared" ca="1" si="2"/>
        <v>#N/A</v>
      </c>
      <c r="E105" s="311" t="e">
        <f t="shared" ca="1" si="2"/>
        <v>#N/A</v>
      </c>
      <c r="F105" s="311" t="e">
        <f t="shared" ca="1" si="2"/>
        <v>#N/A</v>
      </c>
      <c r="G105" s="312"/>
      <c r="H105" s="312"/>
      <c r="I105" s="312"/>
      <c r="J105" s="312" t="s">
        <v>334</v>
      </c>
      <c r="K105" s="312"/>
      <c r="L105" s="312" t="s">
        <v>334</v>
      </c>
      <c r="M105" s="313"/>
    </row>
    <row r="108" spans="2:13">
      <c r="C108" s="291"/>
      <c r="D108" s="291"/>
      <c r="E108" s="291"/>
      <c r="F108" s="291"/>
    </row>
    <row r="109" spans="2:13">
      <c r="C109" s="291"/>
      <c r="D109" s="291"/>
      <c r="E109" s="291"/>
      <c r="F109" s="291"/>
    </row>
    <row r="110" spans="2:13">
      <c r="C110" s="291"/>
      <c r="D110" s="291"/>
      <c r="E110" s="291"/>
      <c r="F110" s="291"/>
    </row>
    <row r="111" spans="2:13">
      <c r="C111" s="291"/>
      <c r="D111" s="291"/>
      <c r="E111" s="291"/>
      <c r="F111" s="291"/>
    </row>
    <row r="112" spans="2:13">
      <c r="C112" s="291"/>
      <c r="D112" s="291"/>
      <c r="E112" s="291"/>
      <c r="F112" s="291"/>
    </row>
    <row r="113" spans="3:6">
      <c r="C113" s="291"/>
      <c r="D113" s="291"/>
      <c r="E113" s="291"/>
      <c r="F113" s="291"/>
    </row>
    <row r="114" spans="3:6">
      <c r="C114" s="291"/>
      <c r="D114" s="291"/>
      <c r="E114" s="291"/>
      <c r="F114" s="291"/>
    </row>
    <row r="115" spans="3:6">
      <c r="C115" s="291"/>
      <c r="D115" s="291"/>
      <c r="E115" s="291"/>
      <c r="F115" s="291"/>
    </row>
    <row r="116" spans="3:6">
      <c r="C116" s="291"/>
      <c r="D116" s="291"/>
      <c r="E116" s="291"/>
      <c r="F116" s="291"/>
    </row>
    <row r="117" spans="3:6">
      <c r="C117" s="291"/>
      <c r="D117" s="291"/>
      <c r="E117" s="291"/>
      <c r="F117" s="291"/>
    </row>
    <row r="118" spans="3:6">
      <c r="C118" s="291"/>
      <c r="D118" s="291"/>
      <c r="E118" s="291"/>
      <c r="F118" s="291"/>
    </row>
    <row r="119" spans="3:6">
      <c r="C119" s="291"/>
      <c r="D119" s="291"/>
      <c r="E119" s="291"/>
      <c r="F119" s="291"/>
    </row>
    <row r="120" spans="3:6">
      <c r="C120" s="291"/>
      <c r="D120" s="291"/>
      <c r="E120" s="291"/>
      <c r="F120" s="291"/>
    </row>
    <row r="121" spans="3:6">
      <c r="C121" s="291"/>
      <c r="D121" s="291"/>
      <c r="E121" s="291"/>
      <c r="F121" s="291"/>
    </row>
    <row r="122" spans="3:6">
      <c r="C122" s="291"/>
      <c r="D122" s="291"/>
      <c r="E122" s="291"/>
      <c r="F122" s="291"/>
    </row>
    <row r="123" spans="3:6">
      <c r="C123" s="291"/>
      <c r="D123" s="291"/>
      <c r="E123" s="291"/>
      <c r="F123" s="291"/>
    </row>
    <row r="124" spans="3:6">
      <c r="C124" s="291"/>
      <c r="D124" s="291"/>
      <c r="E124" s="291"/>
      <c r="F124" s="291"/>
    </row>
    <row r="125" spans="3:6">
      <c r="C125" s="291"/>
      <c r="D125" s="291"/>
      <c r="E125" s="291"/>
      <c r="F125" s="291"/>
    </row>
    <row r="126" spans="3:6">
      <c r="C126" s="291"/>
      <c r="D126" s="291"/>
      <c r="E126" s="291"/>
      <c r="F126" s="291"/>
    </row>
    <row r="127" spans="3:6">
      <c r="C127" s="291"/>
      <c r="D127" s="291"/>
      <c r="E127" s="291"/>
      <c r="F127" s="291"/>
    </row>
    <row r="128" spans="3:6">
      <c r="C128" s="291"/>
      <c r="D128" s="291"/>
      <c r="E128" s="291"/>
      <c r="F128" s="291"/>
    </row>
    <row r="129" spans="2:7">
      <c r="C129" s="291"/>
      <c r="D129" s="291"/>
      <c r="E129" s="291"/>
      <c r="F129" s="291"/>
    </row>
    <row r="130" spans="2:7">
      <c r="C130" s="291"/>
      <c r="D130" s="291"/>
      <c r="E130" s="291"/>
      <c r="F130" s="291"/>
    </row>
    <row r="131" spans="2:7">
      <c r="C131" s="291"/>
      <c r="D131" s="291"/>
      <c r="E131" s="291"/>
      <c r="F131" s="291"/>
    </row>
    <row r="132" spans="2:7">
      <c r="C132" s="291"/>
      <c r="D132" s="291"/>
      <c r="E132" s="291"/>
      <c r="F132" s="291"/>
    </row>
    <row r="133" spans="2:7">
      <c r="C133" s="291"/>
      <c r="D133" s="291"/>
      <c r="E133" s="291"/>
      <c r="F133" s="291"/>
    </row>
    <row r="134" spans="2:7">
      <c r="C134" s="291"/>
      <c r="D134" s="291"/>
      <c r="E134" s="291"/>
      <c r="F134" s="291"/>
    </row>
    <row r="135" spans="2:7">
      <c r="C135" s="291"/>
      <c r="D135" s="291"/>
      <c r="E135" s="291"/>
      <c r="F135" s="291"/>
    </row>
    <row r="136" spans="2:7">
      <c r="C136" s="291"/>
      <c r="D136" s="291"/>
      <c r="E136" s="291"/>
      <c r="F136" s="291"/>
    </row>
    <row r="137" spans="2:7">
      <c r="C137" s="291"/>
      <c r="D137" s="291"/>
      <c r="E137" s="291"/>
      <c r="F137" s="291"/>
    </row>
    <row r="138" spans="2:7">
      <c r="B138" s="80" t="s">
        <v>209</v>
      </c>
      <c r="C138" s="4" t="s">
        <v>221</v>
      </c>
      <c r="D138" s="191" t="s">
        <v>218</v>
      </c>
      <c r="E138" s="191" t="s">
        <v>219</v>
      </c>
      <c r="F138" s="191" t="s">
        <v>220</v>
      </c>
    </row>
    <row r="139" spans="2:7">
      <c r="B139" s="5" t="str">
        <f t="shared" ref="B139:B144" si="3">IF(ISTEXT(C139),$C$138&amp;C139,"")&amp;IF(ISTEXT(D139),$D$138&amp;D139,"")&amp;IF(ISTEXT(E139),$E$138&amp;E139,"")&amp;IF(ISTEXT(F139),$F$138&amp;F139,"")</f>
        <v xml:space="preserve"> A:0.01uF</v>
      </c>
      <c r="C139" s="88" t="s">
        <v>210</v>
      </c>
      <c r="D139" s="4"/>
      <c r="E139" s="4"/>
      <c r="F139" s="4"/>
      <c r="G139" s="5"/>
    </row>
    <row r="140" spans="2:7">
      <c r="B140" s="5" t="str">
        <f t="shared" si="3"/>
        <v xml:space="preserve"> A:100pF</v>
      </c>
      <c r="C140" s="88" t="s">
        <v>211</v>
      </c>
      <c r="G140" s="5"/>
    </row>
    <row r="141" spans="2:7">
      <c r="B141" s="5" t="str">
        <f t="shared" si="3"/>
        <v xml:space="preserve"> A:100pF C:100nF D:2.2Ω</v>
      </c>
      <c r="C141" s="191" t="s">
        <v>211</v>
      </c>
      <c r="E141" s="191" t="s">
        <v>215</v>
      </c>
      <c r="F141" s="191" t="s">
        <v>212</v>
      </c>
      <c r="G141" s="5"/>
    </row>
    <row r="142" spans="2:7">
      <c r="B142" s="5" t="str">
        <f t="shared" si="3"/>
        <v xml:space="preserve"> A:100pF C:1uF D:10Ω</v>
      </c>
      <c r="C142" s="191" t="s">
        <v>211</v>
      </c>
      <c r="E142" s="88" t="s">
        <v>216</v>
      </c>
      <c r="F142" s="191" t="s">
        <v>217</v>
      </c>
      <c r="G142" s="5"/>
    </row>
    <row r="143" spans="2:7">
      <c r="B143" s="5" t="str">
        <f t="shared" si="3"/>
        <v xml:space="preserve"> A:200pF C:100nF D:2.2Ω</v>
      </c>
      <c r="C143" s="88" t="s">
        <v>213</v>
      </c>
      <c r="E143" s="88" t="s">
        <v>215</v>
      </c>
      <c r="F143" s="191" t="s">
        <v>212</v>
      </c>
      <c r="G143" s="5"/>
    </row>
    <row r="144" spans="2:7">
      <c r="B144" s="5" t="str">
        <f t="shared" si="3"/>
        <v xml:space="preserve"> B:0.1uF</v>
      </c>
      <c r="D144" s="88" t="s">
        <v>214</v>
      </c>
      <c r="G144" s="5"/>
    </row>
    <row r="145" spans="2:2">
      <c r="B145" s="5" t="s">
        <v>222</v>
      </c>
    </row>
    <row r="146" spans="2:2">
      <c r="B146" s="5" t="s">
        <v>191</v>
      </c>
    </row>
  </sheetData>
  <sortState xmlns:xlrd2="http://schemas.microsoft.com/office/spreadsheetml/2017/richdata2" columnSort="1" ref="G2:M105">
    <sortCondition ref="G2:M2"/>
  </sortState>
  <mergeCells count="1">
    <mergeCell ref="A18:A22"/>
  </mergeCells>
  <dataValidations disablePrompts="1" count="1">
    <dataValidation type="list" allowBlank="1" showInputMessage="1" showErrorMessage="1" sqref="G37:M39" xr:uid="{00000000-0002-0000-0300-000000000000}">
      <formula1>$B$139:$B$148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L204"/>
  <sheetViews>
    <sheetView showGridLines="0" topLeftCell="R1" zoomScale="85" zoomScaleNormal="85" workbookViewId="0">
      <selection activeCell="H12" sqref="H12"/>
    </sheetView>
  </sheetViews>
  <sheetFormatPr defaultRowHeight="12.75"/>
  <cols>
    <col min="1" max="60" width="9.140625" style="5" customWidth="1"/>
    <col min="61" max="109" width="9.140625" customWidth="1"/>
  </cols>
  <sheetData>
    <row r="1" spans="1:63">
      <c r="A1" s="318"/>
      <c r="B1" s="319"/>
      <c r="C1" s="319"/>
      <c r="D1" s="320" t="s">
        <v>341</v>
      </c>
      <c r="E1" s="319"/>
      <c r="F1" s="321"/>
      <c r="G1" s="37"/>
      <c r="H1" s="277">
        <v>100</v>
      </c>
      <c r="I1" s="286"/>
      <c r="J1" s="283" t="s">
        <v>77</v>
      </c>
      <c r="K1" s="109">
        <f ca="1">COUNTIF(OFFSET(DUT!$B$17,1,0,200),J$1)</f>
        <v>0</v>
      </c>
      <c r="L1" s="241">
        <f>OR(J1="E",J1="W")+0</f>
        <v>0</v>
      </c>
      <c r="M1" s="241" t="e">
        <f ca="1">IF(OR(J1="N",J1="E"),MAX(OFFSET(L4,0,-1*L1,K1)),MIN(OFFSET(L4,0,-1*L1,K1)))</f>
        <v>#REF!</v>
      </c>
      <c r="N1" s="107"/>
      <c r="O1" s="107"/>
      <c r="P1" s="107"/>
      <c r="Q1" s="242"/>
      <c r="R1" s="241">
        <f>((J$1="N")*0)+((J$1="S")*0)+((J$1="E")*$H$1)+((J$1="W")*-$H$1)</f>
        <v>0</v>
      </c>
      <c r="S1" s="279">
        <f>((J$1="N")*$H$1)+((J$1="S")*-$H$1)+((J$1="E")*0)+((J$1="W")*0)</f>
        <v>100</v>
      </c>
      <c r="T1" s="283" t="s">
        <v>66</v>
      </c>
      <c r="U1" s="109">
        <f ca="1">COUNTIF(OFFSET(DUT!$B$17,1,0,200),T$1)</f>
        <v>0</v>
      </c>
      <c r="V1" s="241">
        <f>OR(T1="E",T1="W")+0</f>
        <v>0</v>
      </c>
      <c r="W1" s="241" t="e">
        <f ca="1">IF(OR(T1="N",T1="E"),MAX(OFFSET(V4,0,-1*V1,U1)),MIN(OFFSET(V4,0,-1*V1,U1)))</f>
        <v>#REF!</v>
      </c>
      <c r="X1" s="107"/>
      <c r="Y1" s="107"/>
      <c r="Z1" s="107"/>
      <c r="AA1" s="242"/>
      <c r="AB1" s="241">
        <f>((T$1="N")*0)+((T$1="S")*0)+((T$1="E")*$H$1)+((T$1="W")*-$H$1)</f>
        <v>0</v>
      </c>
      <c r="AC1" s="279">
        <f>((T$1="N")*$H$1)+((T$1="S")*-$H$1)+((T$1="E")*0)+((T$1="W")*0)</f>
        <v>-100</v>
      </c>
      <c r="AD1" s="283" t="s">
        <v>70</v>
      </c>
      <c r="AE1" s="109">
        <f ca="1">COUNTIF(OFFSET(DUT!$B$17,1,0,200),AD$1)</f>
        <v>0</v>
      </c>
      <c r="AF1" s="241">
        <f>OR(AD1="E",AD1="W")+0</f>
        <v>1</v>
      </c>
      <c r="AG1" s="241" t="e">
        <f ca="1">IF(OR(AD1="N",AD1="E"),MAX(OFFSET(AF4,0,-1*AF1,AE1)),MIN(OFFSET(AF4,0,-1*AF1,AE1)))</f>
        <v>#REF!</v>
      </c>
      <c r="AH1" s="107"/>
      <c r="AI1" s="107"/>
      <c r="AJ1" s="107"/>
      <c r="AK1" s="242"/>
      <c r="AL1" s="241">
        <f>((AD$1="N")*0)+((AD$1="S")*0)+((AD$1="E")*$H$1)+((AD$1="W")*-$H$1)</f>
        <v>100</v>
      </c>
      <c r="AM1" s="279">
        <f>((AD$1="N")*$H$1)+((AD$1="S")*-$H$1)+((AD$1="E")*0)+((AD$1="W")*0)</f>
        <v>0</v>
      </c>
      <c r="AN1" s="283" t="s">
        <v>73</v>
      </c>
      <c r="AO1" s="109">
        <f ca="1">COUNTIF(OFFSET(DUT!$B$17,1,0,200),AN$1)</f>
        <v>0</v>
      </c>
      <c r="AP1" s="241">
        <f>OR(AN1="E",AN1="W")+0</f>
        <v>1</v>
      </c>
      <c r="AQ1" s="241" t="e">
        <f ca="1">IF(OR(AN1="N",AN1="E"),MAX(OFFSET(AP4,0,-1*AP1,AO1)),MIN(OFFSET(AP4,0,-1*AP1,AO1)))</f>
        <v>#REF!</v>
      </c>
      <c r="AR1" s="107"/>
      <c r="AS1" s="107"/>
      <c r="AT1" s="107"/>
      <c r="AU1" s="242"/>
      <c r="AV1" s="241">
        <f>((AN$1="N")*0)+((AN$1="S")*0)+((AN$1="E")*$H$1)+((AN$1="W")*-$H$1)</f>
        <v>-100</v>
      </c>
      <c r="AW1" s="279">
        <f>((AN$1="N")*$H$1)+((AN$1="S")*-$H$1)+((AN$1="E")*0)+((AN$1="W")*0)</f>
        <v>0</v>
      </c>
      <c r="AY1" s="52"/>
      <c r="AZ1" s="52"/>
      <c r="BA1" s="52"/>
      <c r="BB1" s="52"/>
      <c r="BC1" s="52"/>
      <c r="BD1" s="446" t="s">
        <v>82</v>
      </c>
      <c r="BE1" s="447"/>
      <c r="BF1" s="447"/>
      <c r="BG1" s="448"/>
      <c r="BH1" s="36"/>
      <c r="BJ1" s="171"/>
      <c r="BK1" s="171"/>
    </row>
    <row r="2" spans="1:63" ht="26.25" customHeight="1">
      <c r="A2" s="96" t="s">
        <v>36</v>
      </c>
      <c r="B2" s="97" t="s">
        <v>37</v>
      </c>
      <c r="C2" s="97" t="s">
        <v>38</v>
      </c>
      <c r="D2" s="323" t="s">
        <v>255</v>
      </c>
      <c r="E2" s="324" t="s">
        <v>39</v>
      </c>
      <c r="F2" s="325" t="s">
        <v>40</v>
      </c>
      <c r="G2" s="103"/>
      <c r="H2" s="277">
        <v>3</v>
      </c>
      <c r="I2" s="287"/>
      <c r="J2" s="104" t="s">
        <v>38</v>
      </c>
      <c r="K2" s="55"/>
      <c r="L2" s="55"/>
      <c r="M2" s="55"/>
      <c r="N2" s="55"/>
      <c r="O2" s="450" t="s">
        <v>256</v>
      </c>
      <c r="P2" s="356"/>
      <c r="Q2" s="239"/>
      <c r="R2" s="278" t="e">
        <f ca="1">IF(R$1=0,R3-(2*ABS(S$1)),R3+(2*R$1))</f>
        <v>#REF!</v>
      </c>
      <c r="S2" s="280" t="e">
        <f ca="1">IF(R$1=0,S3+(2*S$1),S3-(2*ABS(R$1)))</f>
        <v>#REF!</v>
      </c>
      <c r="T2" s="104" t="s">
        <v>38</v>
      </c>
      <c r="U2" s="55"/>
      <c r="V2" s="55"/>
      <c r="W2" s="55"/>
      <c r="X2" s="55"/>
      <c r="Y2" s="450" t="s">
        <v>256</v>
      </c>
      <c r="Z2" s="356"/>
      <c r="AA2" s="239"/>
      <c r="AB2" s="278" t="e">
        <f ca="1">IF(AB$1=0,AB3-(2*ABS(AC$1)),AB3+(2*AB$1))</f>
        <v>#REF!</v>
      </c>
      <c r="AC2" s="280" t="e">
        <f ca="1">IF(AB$1=0,AC3+(2*AC$1),AC3-(2*ABS(AB$1)))</f>
        <v>#REF!</v>
      </c>
      <c r="AD2" s="104" t="s">
        <v>38</v>
      </c>
      <c r="AE2" s="55"/>
      <c r="AF2" s="55"/>
      <c r="AG2" s="55"/>
      <c r="AH2" s="55"/>
      <c r="AI2" s="450" t="s">
        <v>256</v>
      </c>
      <c r="AJ2" s="356"/>
      <c r="AK2" s="239"/>
      <c r="AL2" s="278" t="e">
        <f ca="1">IF(AL$1=0,AL3-(2*ABS(AM$1)),AL3+(2*AL$1))</f>
        <v>#REF!</v>
      </c>
      <c r="AM2" s="280" t="e">
        <f ca="1">IF(AL$1=0,AM3+(2*AM$1),AM3-(2*ABS(AL$1)))</f>
        <v>#REF!</v>
      </c>
      <c r="AN2" s="104" t="s">
        <v>38</v>
      </c>
      <c r="AO2" s="55"/>
      <c r="AP2" s="55"/>
      <c r="AQ2" s="55"/>
      <c r="AR2" s="55"/>
      <c r="AS2" s="450" t="s">
        <v>256</v>
      </c>
      <c r="AT2" s="356"/>
      <c r="AU2" s="239"/>
      <c r="AV2" s="278" t="e">
        <f ca="1">IF(AV$1=0,AV3-(2*ABS(AW$1)),AV3+(2*AV$1))</f>
        <v>#REF!</v>
      </c>
      <c r="AW2" s="280" t="e">
        <f ca="1">IF(AV$1=0,AW3+(2*AW$1),AW3-(2*ABS(AV$1)))</f>
        <v>#REF!</v>
      </c>
      <c r="AX2" s="52"/>
      <c r="AY2" s="52"/>
      <c r="AZ2" s="4"/>
      <c r="BA2" s="52"/>
      <c r="BB2" s="52"/>
      <c r="BC2" s="52"/>
      <c r="BD2" s="96" t="s">
        <v>36</v>
      </c>
      <c r="BE2" s="97" t="s">
        <v>41</v>
      </c>
      <c r="BF2" s="97" t="s">
        <v>42</v>
      </c>
      <c r="BG2" s="98" t="s">
        <v>43</v>
      </c>
      <c r="BH2" s="34"/>
    </row>
    <row r="3" spans="1:63">
      <c r="A3" s="83"/>
      <c r="B3" s="35">
        <v>0</v>
      </c>
      <c r="C3" s="35">
        <v>0</v>
      </c>
      <c r="D3" s="322"/>
      <c r="E3" s="37"/>
      <c r="F3" s="105"/>
      <c r="G3" s="37"/>
      <c r="H3" s="52"/>
      <c r="I3" s="52"/>
      <c r="J3" s="275"/>
      <c r="K3" s="100" t="s">
        <v>33</v>
      </c>
      <c r="L3" s="100" t="s">
        <v>34</v>
      </c>
      <c r="M3" s="100"/>
      <c r="N3" s="100"/>
      <c r="O3" s="100" t="s">
        <v>33</v>
      </c>
      <c r="P3" s="100" t="s">
        <v>34</v>
      </c>
      <c r="Q3" s="58"/>
      <c r="R3" s="281" t="e">
        <f ca="1">R6-(ABS(S$1)*0.5)</f>
        <v>#REF!</v>
      </c>
      <c r="S3" s="282" t="e">
        <f ca="1">S6-(ABS(R$1)*0.5)</f>
        <v>#REF!</v>
      </c>
      <c r="T3" s="275"/>
      <c r="U3" s="100" t="s">
        <v>33</v>
      </c>
      <c r="V3" s="100" t="s">
        <v>34</v>
      </c>
      <c r="W3" s="100"/>
      <c r="X3" s="100"/>
      <c r="Y3" s="100" t="s">
        <v>33</v>
      </c>
      <c r="Z3" s="100" t="s">
        <v>34</v>
      </c>
      <c r="AA3" s="58"/>
      <c r="AB3" s="281" t="e">
        <f ca="1">AB6-(ABS(AC$1)*0.5)</f>
        <v>#REF!</v>
      </c>
      <c r="AC3" s="282" t="e">
        <f ca="1">AC6-(ABS(AB$1)*0.5)</f>
        <v>#REF!</v>
      </c>
      <c r="AD3" s="275"/>
      <c r="AE3" s="100" t="s">
        <v>33</v>
      </c>
      <c r="AF3" s="100" t="s">
        <v>34</v>
      </c>
      <c r="AG3" s="100"/>
      <c r="AH3" s="100"/>
      <c r="AI3" s="100" t="s">
        <v>33</v>
      </c>
      <c r="AJ3" s="100" t="s">
        <v>34</v>
      </c>
      <c r="AK3" s="58"/>
      <c r="AL3" s="281" t="e">
        <f ca="1">AL6-(ABS(AM$1)*0.5)</f>
        <v>#REF!</v>
      </c>
      <c r="AM3" s="282" t="e">
        <f ca="1">AM6-(ABS(AL$1)*0.5)</f>
        <v>#REF!</v>
      </c>
      <c r="AN3" s="275"/>
      <c r="AO3" s="100" t="s">
        <v>33</v>
      </c>
      <c r="AP3" s="100" t="s">
        <v>34</v>
      </c>
      <c r="AQ3" s="100"/>
      <c r="AR3" s="100"/>
      <c r="AS3" s="100" t="s">
        <v>33</v>
      </c>
      <c r="AT3" s="100" t="s">
        <v>34</v>
      </c>
      <c r="AU3" s="58"/>
      <c r="AV3" s="281" t="e">
        <f ca="1">AV6-(ABS(AW$1)*0.5)</f>
        <v>#REF!</v>
      </c>
      <c r="AW3" s="282" t="e">
        <f ca="1">AW6-(ABS(AV$1)*0.5)</f>
        <v>#REF!</v>
      </c>
      <c r="AX3" s="52"/>
      <c r="AY3" s="52"/>
      <c r="AZ3" s="4"/>
      <c r="BA3" s="52"/>
      <c r="BB3" s="52"/>
      <c r="BC3" s="52"/>
      <c r="BD3" s="83">
        <v>0</v>
      </c>
      <c r="BE3" s="35"/>
      <c r="BF3" s="35"/>
      <c r="BG3" s="99"/>
      <c r="BH3" s="36"/>
    </row>
    <row r="4" spans="1:63" ht="12.75" customHeight="1">
      <c r="A4" s="83">
        <f t="shared" ref="A4:A35" ca="1" si="0">A3+(B3=OFFSET($BF$3,A3,0))</f>
        <v>1</v>
      </c>
      <c r="B4" s="35">
        <f t="shared" ref="B4:B67" ca="1" si="1">IF(A4=A3,B3+1,1)</f>
        <v>1</v>
      </c>
      <c r="C4" s="51" t="e">
        <f ca="1">MATCH(D4,OFFSET(DUT!$C$17,(C3*(A4=A3))+1,0,$BE$23,1),0)+C3*(A4=A3)</f>
        <v>#N/A</v>
      </c>
      <c r="D4" s="322" t="e">
        <f t="shared" ref="D4:D35" ca="1" si="2">OFFSET($BE$3,A4,0)</f>
        <v>#N/A</v>
      </c>
      <c r="E4" s="37" t="e">
        <f ca="1">(OFFSET(DUT!$E$17,C4,0)-$BE$27)</f>
        <v>#N/A</v>
      </c>
      <c r="F4" s="105" t="e">
        <f ca="1">(OFFSET(DUT!$F$17,C4,0)-$BF$27)</f>
        <v>#N/A</v>
      </c>
      <c r="G4" s="37"/>
      <c r="H4" s="80"/>
      <c r="I4" s="80">
        <v>100</v>
      </c>
      <c r="J4" s="52" t="e">
        <f ca="1">MATCH(J$1,OFFSET(DUT!$B$17,J3+1,0,200),0)+J3</f>
        <v>#N/A</v>
      </c>
      <c r="K4" s="52" t="e">
        <f ca="1">OFFSET(DUT!$E$17,J4,0)</f>
        <v>#N/A</v>
      </c>
      <c r="L4" s="52" t="e">
        <f ca="1">OFFSET(DUT!$F$17,J4,0)</f>
        <v>#N/A</v>
      </c>
      <c r="M4" s="273" t="e">
        <f ca="1">IF(M3+1&lt;=K$1,M3+1,NA())</f>
        <v>#N/A</v>
      </c>
      <c r="N4" s="72" t="e">
        <f ca="1">MATCH(SMALL(OFFSET(K$4,0,L$1,K$1),M4),OFFSET(K$4,0,L$1,K$1),0)</f>
        <v>#REF!</v>
      </c>
      <c r="O4" s="273" t="e">
        <f ca="1">OFFSET(K$3,N4,0)</f>
        <v>#REF!</v>
      </c>
      <c r="P4" s="273" t="e">
        <f ca="1">OFFSET(L$3,N4,0)</f>
        <v>#REF!</v>
      </c>
      <c r="Q4" s="76"/>
      <c r="R4" s="72" t="e">
        <f ca="1">IF(R$1,Chart!M$1+R$1,R5+Chart!$H$2)</f>
        <v>#REF!</v>
      </c>
      <c r="S4" s="72" t="e">
        <f ca="1">IF(S$1,Chart!M$1+S$1,S5+Chart!$H$2)</f>
        <v>#REF!</v>
      </c>
      <c r="T4" s="52" t="e">
        <f ca="1">MATCH(T$1,OFFSET(DUT!$B$17,T3+1,0,200),0)+T3</f>
        <v>#N/A</v>
      </c>
      <c r="U4" s="52" t="e">
        <f ca="1">OFFSET(DUT!$E$17,T4,0)</f>
        <v>#N/A</v>
      </c>
      <c r="V4" s="52" t="e">
        <f ca="1">OFFSET(DUT!$F$17,T4,0)</f>
        <v>#N/A</v>
      </c>
      <c r="W4" s="274" t="e">
        <f ca="1">IF(W3+1&lt;=U$1,W3+1,NA())</f>
        <v>#N/A</v>
      </c>
      <c r="X4" s="72" t="e">
        <f ca="1">MATCH(SMALL(OFFSET(U$4,0,V$1,U$1),W4),OFFSET(U$4,0,V$1,U$1),0)</f>
        <v>#REF!</v>
      </c>
      <c r="Y4" s="274" t="e">
        <f ca="1">OFFSET(U$3,X4,0)</f>
        <v>#REF!</v>
      </c>
      <c r="Z4" s="274" t="e">
        <f ca="1">OFFSET(V$3,X4,0)</f>
        <v>#REF!</v>
      </c>
      <c r="AA4" s="274"/>
      <c r="AB4" s="72" t="e">
        <f ca="1">IF(AB$1,Chart!W$1+AB$1,AB5+Chart!$H$2)</f>
        <v>#REF!</v>
      </c>
      <c r="AC4" s="72" t="e">
        <f ca="1">IF(AC$1,Chart!W$1+AC$1,AC5+Chart!$H$2)</f>
        <v>#REF!</v>
      </c>
      <c r="AD4" s="52" t="e">
        <f ca="1">MATCH(AD$1,OFFSET(DUT!$B$17,AD3+1,0,200),0)+AD3</f>
        <v>#N/A</v>
      </c>
      <c r="AE4" s="52" t="e">
        <f ca="1">OFFSET(DUT!$E$17,AD4,0)</f>
        <v>#N/A</v>
      </c>
      <c r="AF4" s="52" t="e">
        <f ca="1">OFFSET(DUT!$F$17,AD4,0)</f>
        <v>#N/A</v>
      </c>
      <c r="AG4" s="274" t="e">
        <f ca="1">IF(AG3+1&lt;=AE$1,AG3+1,NA())</f>
        <v>#N/A</v>
      </c>
      <c r="AH4" s="72" t="e">
        <f ca="1">MATCH(SMALL(OFFSET(AE$4,0,AF$1,AE$1),AG4),OFFSET(AE$4,0,AF$1,AE$1),0)</f>
        <v>#REF!</v>
      </c>
      <c r="AI4" s="274" t="e">
        <f ca="1">OFFSET(AE$3,AH4,0)</f>
        <v>#REF!</v>
      </c>
      <c r="AJ4" s="274" t="e">
        <f ca="1">OFFSET(AF$3,AH4,0)</f>
        <v>#REF!</v>
      </c>
      <c r="AK4" s="274"/>
      <c r="AL4" s="72" t="e">
        <f ca="1">IF(AL$1,Chart!AG$1+AL$1,AL5+Chart!$H$2)</f>
        <v>#REF!</v>
      </c>
      <c r="AM4" s="72" t="e">
        <f ca="1">IF(AM$1,Chart!AG$1+AM$1,AM5+Chart!$H$2)</f>
        <v>#REF!</v>
      </c>
      <c r="AN4" s="52" t="e">
        <f ca="1">MATCH(AN$1,OFFSET(DUT!$B$17,AN3+1,0,200),0)+AN3</f>
        <v>#N/A</v>
      </c>
      <c r="AO4" s="52" t="e">
        <f ca="1">OFFSET(DUT!$E$17,AN4,0)</f>
        <v>#N/A</v>
      </c>
      <c r="AP4" s="52" t="e">
        <f ca="1">OFFSET(DUT!$F$17,AN4,0)</f>
        <v>#N/A</v>
      </c>
      <c r="AQ4" s="274" t="e">
        <f ca="1">IF(AQ3+1&lt;=AO$1,AQ3+1,NA())</f>
        <v>#N/A</v>
      </c>
      <c r="AR4" s="72" t="e">
        <f ca="1">MATCH(SMALL(OFFSET(AO$4,0,AP$1,AO$1),AQ4),OFFSET(AO$4,0,AP$1,AO$1),0)</f>
        <v>#REF!</v>
      </c>
      <c r="AS4" s="274" t="e">
        <f ca="1">OFFSET(AO$3,AR4,0)</f>
        <v>#REF!</v>
      </c>
      <c r="AT4" s="274" t="e">
        <f ca="1">OFFSET(AP$3,AR4,0)</f>
        <v>#REF!</v>
      </c>
      <c r="AU4" s="274"/>
      <c r="AV4" s="72" t="e">
        <f ca="1">IF(AV$1,Chart!AQ$1+AV$1,AV5+Chart!$H$2)</f>
        <v>#REF!</v>
      </c>
      <c r="AW4" s="72" t="e">
        <f ca="1">IF(AW$1,Chart!AQ$1+AW$1,AW5+Chart!$H$2)</f>
        <v>#REF!</v>
      </c>
      <c r="AX4" s="52"/>
      <c r="AY4" s="52"/>
      <c r="AZ4" s="4"/>
      <c r="BA4" s="52"/>
      <c r="BB4" s="52"/>
      <c r="BC4" s="52"/>
      <c r="BD4" s="83" t="e">
        <f ca="1">IFERROR(MATCH(TRUE,OFFSET($BD$14,BD3,0,10),0)+BD3,NA())</f>
        <v>#N/A</v>
      </c>
      <c r="BE4" s="52" t="e">
        <f t="shared" ref="BE4:BE9" ca="1" si="3">OFFSET($BE$13,BD4,0)</f>
        <v>#N/A</v>
      </c>
      <c r="BF4" s="35" t="e">
        <f ca="1">IF(BD4,COUNTIF(OFFSET(DUT!$C$17,0,0,$BE$23),BE4),1)</f>
        <v>#N/A</v>
      </c>
      <c r="BG4" s="99">
        <f t="shared" ref="BG4:BG8" si="4">BG3+BF3</f>
        <v>0</v>
      </c>
      <c r="BH4" s="36" t="e">
        <f>NA()</f>
        <v>#N/A</v>
      </c>
      <c r="BI4" s="36" t="e">
        <f>NA()</f>
        <v>#N/A</v>
      </c>
    </row>
    <row r="5" spans="1:63">
      <c r="A5" s="83" t="e">
        <f t="shared" ca="1" si="0"/>
        <v>#N/A</v>
      </c>
      <c r="B5" s="35" t="e">
        <f t="shared" ca="1" si="1"/>
        <v>#N/A</v>
      </c>
      <c r="C5" s="51" t="e">
        <f ca="1">MATCH(D5,OFFSET(DUT!$C$17,(C4*(A5=A4))+1,0,$BE$23,1),0)+C4*(A5=A4)</f>
        <v>#N/A</v>
      </c>
      <c r="D5" s="322" t="e">
        <f t="shared" ca="1" si="2"/>
        <v>#N/A</v>
      </c>
      <c r="E5" s="37" t="e">
        <f ca="1">(OFFSET(DUT!$E$17,C5,0)-$BE$27)</f>
        <v>#N/A</v>
      </c>
      <c r="F5" s="105" t="e">
        <f ca="1">(OFFSET(DUT!$F$17,C5,0)-$BF$27)</f>
        <v>#N/A</v>
      </c>
      <c r="G5" s="37"/>
      <c r="H5" s="47" t="s">
        <v>74</v>
      </c>
      <c r="I5" s="5" t="s">
        <v>75</v>
      </c>
      <c r="J5" s="52" t="e">
        <f ca="1">MATCH(J$1,OFFSET(DUT!$B$17,J4+1,0,200),0)+J4</f>
        <v>#N/A</v>
      </c>
      <c r="K5" s="52" t="e">
        <f ca="1">OFFSET(DUT!$E$17,J5,0)</f>
        <v>#N/A</v>
      </c>
      <c r="L5" s="52" t="e">
        <f ca="1">OFFSET(DUT!$F$17,J5,0)</f>
        <v>#N/A</v>
      </c>
      <c r="M5" s="274" t="e">
        <f t="shared" ref="M5:M53" ca="1" si="5">IF(M4+1&lt;=K$1,M4+1,NA())</f>
        <v>#N/A</v>
      </c>
      <c r="N5" s="72" t="e">
        <f t="shared" ref="N5:N53" ca="1" si="6">MATCH(SMALL(OFFSET(K$4,0,L$1,K$1),M5),OFFSET(K$4,0,L$1,K$1),0)</f>
        <v>#REF!</v>
      </c>
      <c r="O5" s="274" t="e">
        <f t="shared" ref="O5:O53" ca="1" si="7">OFFSET(K$3,N5,0)</f>
        <v>#REF!</v>
      </c>
      <c r="P5" s="274" t="e">
        <f t="shared" ref="P5:P53" ca="1" si="8">OFFSET(L$3,N5,0)</f>
        <v>#REF!</v>
      </c>
      <c r="Q5" s="76">
        <f>Q2+1</f>
        <v>1</v>
      </c>
      <c r="R5" s="72" t="e">
        <f ca="1">OFFSET(O$3,$Q5,0)+(0.5*R$1)</f>
        <v>#REF!</v>
      </c>
      <c r="S5" s="72" t="e">
        <f ca="1">OFFSET(P$3,Q5,0)+(0.5*S$1)</f>
        <v>#REF!</v>
      </c>
      <c r="T5" s="52" t="e">
        <f ca="1">MATCH(T$1,OFFSET(DUT!$B$17,T4+1,0,200),0)+T4</f>
        <v>#N/A</v>
      </c>
      <c r="U5" s="52" t="e">
        <f ca="1">OFFSET(DUT!$E$17,T5,0)</f>
        <v>#N/A</v>
      </c>
      <c r="V5" s="52" t="e">
        <f ca="1">OFFSET(DUT!$F$17,T5,0)</f>
        <v>#N/A</v>
      </c>
      <c r="W5" s="274" t="e">
        <f t="shared" ref="W5:W53" ca="1" si="9">IF(W4+1&lt;=U$1,W4+1,NA())</f>
        <v>#N/A</v>
      </c>
      <c r="X5" s="72" t="e">
        <f t="shared" ref="X5:X53" ca="1" si="10">MATCH(SMALL(OFFSET(U$4,0,V$1,U$1),W5),OFFSET(U$4,0,V$1,U$1),0)</f>
        <v>#REF!</v>
      </c>
      <c r="Y5" s="274" t="e">
        <f t="shared" ref="Y5:Y53" ca="1" si="11">OFFSET(U$3,X5,0)</f>
        <v>#REF!</v>
      </c>
      <c r="Z5" s="274" t="e">
        <f t="shared" ref="Z5:Z53" ca="1" si="12">OFFSET(V$3,X5,0)</f>
        <v>#REF!</v>
      </c>
      <c r="AA5" s="274">
        <f>AA2+1</f>
        <v>1</v>
      </c>
      <c r="AB5" s="72" t="e">
        <f ca="1">OFFSET(Y$3,$Q5,0)+(0.5*AB$1)</f>
        <v>#REF!</v>
      </c>
      <c r="AC5" s="72" t="e">
        <f ca="1">OFFSET(Z$3,AA5,0)+(0.5*AC$1)</f>
        <v>#REF!</v>
      </c>
      <c r="AD5" s="52" t="e">
        <f ca="1">MATCH(AD$1,OFFSET(DUT!$B$17,AD4+1,0,200),0)+AD4</f>
        <v>#N/A</v>
      </c>
      <c r="AE5" s="52" t="e">
        <f ca="1">OFFSET(DUT!$E$17,AD5,0)</f>
        <v>#N/A</v>
      </c>
      <c r="AF5" s="52" t="e">
        <f ca="1">OFFSET(DUT!$F$17,AD5,0)</f>
        <v>#N/A</v>
      </c>
      <c r="AG5" s="274" t="e">
        <f t="shared" ref="AG5:AG53" ca="1" si="13">IF(AG4+1&lt;=AE$1,AG4+1,NA())</f>
        <v>#N/A</v>
      </c>
      <c r="AH5" s="72" t="e">
        <f t="shared" ref="AH5:AH53" ca="1" si="14">MATCH(SMALL(OFFSET(AE$4,0,AF$1,AE$1),AG5),OFFSET(AE$4,0,AF$1,AE$1),0)</f>
        <v>#REF!</v>
      </c>
      <c r="AI5" s="274" t="e">
        <f t="shared" ref="AI5:AI53" ca="1" si="15">OFFSET(AE$3,AH5,0)</f>
        <v>#REF!</v>
      </c>
      <c r="AJ5" s="274" t="e">
        <f t="shared" ref="AJ5:AJ53" ca="1" si="16">OFFSET(AF$3,AH5,0)</f>
        <v>#REF!</v>
      </c>
      <c r="AK5" s="274">
        <f>AK2+1</f>
        <v>1</v>
      </c>
      <c r="AL5" s="72" t="e">
        <f ca="1">OFFSET(AI$3,$Q5,0)+(0.5*AL$1)</f>
        <v>#REF!</v>
      </c>
      <c r="AM5" s="72" t="e">
        <f ca="1">OFFSET(AJ$3,AK5,0)+(0.5*AM$1)</f>
        <v>#REF!</v>
      </c>
      <c r="AN5" s="52" t="e">
        <f ca="1">MATCH(AN$1,OFFSET(DUT!$B$17,AN4+1,0,200),0)+AN4</f>
        <v>#N/A</v>
      </c>
      <c r="AO5" s="52" t="e">
        <f ca="1">OFFSET(DUT!$E$17,AN5,0)</f>
        <v>#N/A</v>
      </c>
      <c r="AP5" s="52" t="e">
        <f ca="1">OFFSET(DUT!$F$17,AN5,0)</f>
        <v>#N/A</v>
      </c>
      <c r="AQ5" s="274" t="e">
        <f t="shared" ref="AQ5:AQ53" ca="1" si="17">IF(AQ4+1&lt;=AO$1,AQ4+1,NA())</f>
        <v>#N/A</v>
      </c>
      <c r="AR5" s="72" t="e">
        <f t="shared" ref="AR5:AR53" ca="1" si="18">MATCH(SMALL(OFFSET(AO$4,0,AP$1,AO$1),AQ5),OFFSET(AO$4,0,AP$1,AO$1),0)</f>
        <v>#REF!</v>
      </c>
      <c r="AS5" s="274" t="e">
        <f t="shared" ref="AS5:AS53" ca="1" si="19">OFFSET(AO$3,AR5,0)</f>
        <v>#REF!</v>
      </c>
      <c r="AT5" s="274" t="e">
        <f t="shared" ref="AT5:AT53" ca="1" si="20">OFFSET(AP$3,AR5,0)</f>
        <v>#REF!</v>
      </c>
      <c r="AU5" s="274">
        <f>AU2+1</f>
        <v>1</v>
      </c>
      <c r="AV5" s="72" t="e">
        <f ca="1">OFFSET(AS$3,$Q5,0)+(0.5*AV$1)</f>
        <v>#REF!</v>
      </c>
      <c r="AW5" s="72" t="e">
        <f ca="1">OFFSET(AT$3,AU5,0)+(0.5*AW$1)</f>
        <v>#REF!</v>
      </c>
      <c r="AX5" s="52"/>
      <c r="AY5" s="52"/>
      <c r="AZ5" s="4"/>
      <c r="BA5" s="52"/>
      <c r="BB5" s="52"/>
      <c r="BC5" s="52"/>
      <c r="BD5" s="83" t="e">
        <f t="shared" ref="BD5:BD9" ca="1" si="21">IFERROR(MATCH(TRUE,OFFSET($BD$14,BD4,0,10),0)+BD4,NA())</f>
        <v>#N/A</v>
      </c>
      <c r="BE5" s="52" t="e">
        <f t="shared" ca="1" si="3"/>
        <v>#N/A</v>
      </c>
      <c r="BF5" s="35" t="e">
        <f ca="1">IF(BD5,COUNTIF(OFFSET(DUT!$C$17,0,0,$BE$23),BE5),1)</f>
        <v>#N/A</v>
      </c>
      <c r="BG5" s="99" t="e">
        <f t="shared" ca="1" si="4"/>
        <v>#N/A</v>
      </c>
      <c r="BH5" s="36"/>
    </row>
    <row r="6" spans="1:63">
      <c r="A6" s="83" t="e">
        <f t="shared" ca="1" si="0"/>
        <v>#N/A</v>
      </c>
      <c r="B6" s="35" t="e">
        <f t="shared" ca="1" si="1"/>
        <v>#N/A</v>
      </c>
      <c r="C6" s="51" t="e">
        <f ca="1">MATCH(D6,OFFSET(DUT!$C$17,(C5*(A6=A5))+1,0,$BE$23,1),0)+C5*(A6=A5)</f>
        <v>#N/A</v>
      </c>
      <c r="D6" s="322" t="e">
        <f t="shared" ca="1" si="2"/>
        <v>#N/A</v>
      </c>
      <c r="E6" s="37" t="e">
        <f ca="1">(OFFSET(DUT!$E$17,C6,0)-$BE$27)</f>
        <v>#N/A</v>
      </c>
      <c r="F6" s="105" t="e">
        <f ca="1">(OFFSET(DUT!$F$17,C6,0)-$BF$27)</f>
        <v>#N/A</v>
      </c>
      <c r="G6" s="37"/>
      <c r="H6" s="80">
        <v>200</v>
      </c>
      <c r="I6" s="80">
        <f ca="1">(MAX(MAX(OFFSET(DUT!E17,1,0,H6))-MIN(OFFSET(DUT!E17,1,0,H6)),MAX(OFFSET(DUT!F17,1,0,H6))-MIN(OFFSET(DUT!F17,1,0,H6)))/2)+I4</f>
        <v>100</v>
      </c>
      <c r="J6" s="52" t="e">
        <f ca="1">MATCH(J$1,OFFSET(DUT!$B$17,J5+1,0,200),0)+J5</f>
        <v>#N/A</v>
      </c>
      <c r="K6" s="52" t="e">
        <f ca="1">OFFSET(DUT!$E$17,J6,0)</f>
        <v>#N/A</v>
      </c>
      <c r="L6" s="52" t="e">
        <f ca="1">OFFSET(DUT!$F$17,J6,0)</f>
        <v>#N/A</v>
      </c>
      <c r="M6" s="274" t="e">
        <f t="shared" ca="1" si="5"/>
        <v>#N/A</v>
      </c>
      <c r="N6" s="72" t="e">
        <f t="shared" ca="1" si="6"/>
        <v>#REF!</v>
      </c>
      <c r="O6" s="274" t="e">
        <f t="shared" ca="1" si="7"/>
        <v>#REF!</v>
      </c>
      <c r="P6" s="274" t="e">
        <f t="shared" ca="1" si="8"/>
        <v>#REF!</v>
      </c>
      <c r="Q6" s="76"/>
      <c r="R6" s="72" t="e">
        <f ca="1">IF(R$1,Chart!M$1+R$1,R5-Chart!$H$2)</f>
        <v>#REF!</v>
      </c>
      <c r="S6" s="72" t="e">
        <f ca="1">IF(S$1,Chart!M$1+S$1,S5-Chart!$H$2)</f>
        <v>#REF!</v>
      </c>
      <c r="T6" s="52" t="e">
        <f ca="1">MATCH(T$1,OFFSET(DUT!$B$17,T5+1,0,200),0)+T5</f>
        <v>#N/A</v>
      </c>
      <c r="U6" s="52" t="e">
        <f ca="1">OFFSET(DUT!$E$17,T6,0)</f>
        <v>#N/A</v>
      </c>
      <c r="V6" s="52" t="e">
        <f ca="1">OFFSET(DUT!$F$17,T6,0)</f>
        <v>#N/A</v>
      </c>
      <c r="W6" s="274" t="e">
        <f t="shared" ca="1" si="9"/>
        <v>#N/A</v>
      </c>
      <c r="X6" s="72" t="e">
        <f t="shared" ca="1" si="10"/>
        <v>#REF!</v>
      </c>
      <c r="Y6" s="274" t="e">
        <f t="shared" ca="1" si="11"/>
        <v>#REF!</v>
      </c>
      <c r="Z6" s="274" t="e">
        <f t="shared" ca="1" si="12"/>
        <v>#REF!</v>
      </c>
      <c r="AA6" s="274"/>
      <c r="AB6" s="72" t="e">
        <f ca="1">IF(AB$1,Chart!W$1+AB$1,AB5-Chart!$H$2)</f>
        <v>#REF!</v>
      </c>
      <c r="AC6" s="72" t="e">
        <f ca="1">IF(AC$1,Chart!W$1+AC$1,AC5-Chart!$H$2)</f>
        <v>#REF!</v>
      </c>
      <c r="AD6" s="52" t="e">
        <f ca="1">MATCH(AD$1,OFFSET(DUT!$B$17,AD5+1,0,200),0)+AD5</f>
        <v>#N/A</v>
      </c>
      <c r="AE6" s="52" t="e">
        <f ca="1">OFFSET(DUT!$E$17,AD6,0)</f>
        <v>#N/A</v>
      </c>
      <c r="AF6" s="52" t="e">
        <f ca="1">OFFSET(DUT!$F$17,AD6,0)</f>
        <v>#N/A</v>
      </c>
      <c r="AG6" s="274" t="e">
        <f t="shared" ca="1" si="13"/>
        <v>#N/A</v>
      </c>
      <c r="AH6" s="72" t="e">
        <f t="shared" ca="1" si="14"/>
        <v>#REF!</v>
      </c>
      <c r="AI6" s="274" t="e">
        <f t="shared" ca="1" si="15"/>
        <v>#REF!</v>
      </c>
      <c r="AJ6" s="274" t="e">
        <f t="shared" ca="1" si="16"/>
        <v>#REF!</v>
      </c>
      <c r="AK6" s="274"/>
      <c r="AL6" s="72" t="e">
        <f ca="1">IF(AL$1,Chart!AG$1+AL$1,AL5-Chart!$H$2)</f>
        <v>#REF!</v>
      </c>
      <c r="AM6" s="72" t="e">
        <f ca="1">IF(AM$1,Chart!AG$1+AM$1,AM5-Chart!$H$2)</f>
        <v>#REF!</v>
      </c>
      <c r="AN6" s="52" t="e">
        <f ca="1">MATCH(AN$1,OFFSET(DUT!$B$17,AN5+1,0,200),0)+AN5</f>
        <v>#N/A</v>
      </c>
      <c r="AO6" s="52" t="e">
        <f ca="1">OFFSET(DUT!$E$17,AN6,0)</f>
        <v>#N/A</v>
      </c>
      <c r="AP6" s="52" t="e">
        <f ca="1">OFFSET(DUT!$F$17,AN6,0)</f>
        <v>#N/A</v>
      </c>
      <c r="AQ6" s="274" t="e">
        <f t="shared" ca="1" si="17"/>
        <v>#N/A</v>
      </c>
      <c r="AR6" s="72" t="e">
        <f t="shared" ca="1" si="18"/>
        <v>#REF!</v>
      </c>
      <c r="AS6" s="274" t="e">
        <f t="shared" ca="1" si="19"/>
        <v>#REF!</v>
      </c>
      <c r="AT6" s="274" t="e">
        <f t="shared" ca="1" si="20"/>
        <v>#REF!</v>
      </c>
      <c r="AU6" s="274"/>
      <c r="AV6" s="72" t="e">
        <f ca="1">IF(AV$1,Chart!AQ$1+AV$1,AV5-Chart!$H$2)</f>
        <v>#REF!</v>
      </c>
      <c r="AW6" s="72" t="e">
        <f ca="1">IF(AW$1,Chart!AQ$1+AW$1,AW5-Chart!$H$2)</f>
        <v>#REF!</v>
      </c>
      <c r="AX6" s="52"/>
      <c r="AY6" s="52"/>
      <c r="AZ6" s="52"/>
      <c r="BA6" s="52"/>
      <c r="BB6" s="52"/>
      <c r="BC6" s="52"/>
      <c r="BD6" s="83" t="e">
        <f t="shared" ca="1" si="21"/>
        <v>#N/A</v>
      </c>
      <c r="BE6" s="52" t="e">
        <f t="shared" ca="1" si="3"/>
        <v>#N/A</v>
      </c>
      <c r="BF6" s="35" t="e">
        <f ca="1">IF(BD6,COUNTIF(OFFSET(DUT!$C$17,0,0,$BE$23),BE6),1)</f>
        <v>#N/A</v>
      </c>
      <c r="BG6" s="99" t="e">
        <f t="shared" ca="1" si="4"/>
        <v>#N/A</v>
      </c>
      <c r="BH6" s="36"/>
    </row>
    <row r="7" spans="1:63">
      <c r="A7" s="83" t="e">
        <f t="shared" ca="1" si="0"/>
        <v>#N/A</v>
      </c>
      <c r="B7" s="35" t="e">
        <f t="shared" ca="1" si="1"/>
        <v>#N/A</v>
      </c>
      <c r="C7" s="51" t="e">
        <f ca="1">MATCH(D7,OFFSET(DUT!$C$17,(C6*(A7=A6))+1,0,$BE$23,1),0)+C6*(A7=A6)</f>
        <v>#N/A</v>
      </c>
      <c r="D7" s="322" t="e">
        <f t="shared" ca="1" si="2"/>
        <v>#N/A</v>
      </c>
      <c r="E7" s="37" t="e">
        <f ca="1">(OFFSET(DUT!$E$17,C7,0)-$BE$27)</f>
        <v>#N/A</v>
      </c>
      <c r="F7" s="105" t="e">
        <f ca="1">(OFFSET(DUT!$F$17,C7,0)-$BF$27)</f>
        <v>#N/A</v>
      </c>
      <c r="G7" s="37"/>
      <c r="H7" s="77">
        <f ca="1">MEDIAN(MIN(OFFSET(DUT!E17,1,0,$H$6)),MAX(OFFSET(DUT!E17,1,0,$H$6)))-$I$6</f>
        <v>-100</v>
      </c>
      <c r="I7" s="77">
        <f ca="1">MEDIAN(MIN(OFFSET(DUT!F17,1,0,$H$6)),MAX(OFFSET(DUT!F17,1,0,$H$6)))-$I$6</f>
        <v>-100</v>
      </c>
      <c r="J7" s="52" t="e">
        <f ca="1">MATCH(J$1,OFFSET(DUT!$B$17,J6+1,0,200),0)+J6</f>
        <v>#N/A</v>
      </c>
      <c r="K7" s="52" t="e">
        <f ca="1">OFFSET(DUT!$E$17,J7,0)</f>
        <v>#N/A</v>
      </c>
      <c r="L7" s="52" t="e">
        <f ca="1">OFFSET(DUT!$F$17,J7,0)</f>
        <v>#N/A</v>
      </c>
      <c r="M7" s="274" t="e">
        <f t="shared" ca="1" si="5"/>
        <v>#N/A</v>
      </c>
      <c r="N7" s="72" t="e">
        <f t="shared" ca="1" si="6"/>
        <v>#REF!</v>
      </c>
      <c r="O7" s="274" t="e">
        <f t="shared" ca="1" si="7"/>
        <v>#REF!</v>
      </c>
      <c r="P7" s="274" t="e">
        <f t="shared" ca="1" si="8"/>
        <v>#REF!</v>
      </c>
      <c r="Q7" s="79"/>
      <c r="R7" s="72" t="e">
        <f ca="1">IF(R$1,Chart!M$1+R$1,R8+Chart!$H$2)</f>
        <v>#REF!</v>
      </c>
      <c r="S7" s="72" t="e">
        <f ca="1">IF(S$1,Chart!M$1+S$1,S8+Chart!$H$2)</f>
        <v>#REF!</v>
      </c>
      <c r="T7" s="52" t="e">
        <f ca="1">MATCH(T$1,OFFSET(DUT!$B$17,T6+1,0,200),0)+T6</f>
        <v>#N/A</v>
      </c>
      <c r="U7" s="52" t="e">
        <f ca="1">OFFSET(DUT!$E$17,T7,0)</f>
        <v>#N/A</v>
      </c>
      <c r="V7" s="52" t="e">
        <f ca="1">OFFSET(DUT!$F$17,T7,0)</f>
        <v>#N/A</v>
      </c>
      <c r="W7" s="274" t="e">
        <f t="shared" ca="1" si="9"/>
        <v>#N/A</v>
      </c>
      <c r="X7" s="72" t="e">
        <f t="shared" ca="1" si="10"/>
        <v>#REF!</v>
      </c>
      <c r="Y7" s="274" t="e">
        <f t="shared" ca="1" si="11"/>
        <v>#REF!</v>
      </c>
      <c r="Z7" s="274" t="e">
        <f t="shared" ca="1" si="12"/>
        <v>#REF!</v>
      </c>
      <c r="AA7" s="274"/>
      <c r="AB7" s="72" t="e">
        <f ca="1">IF(AB$1,Chart!W$1+AB$1,AB8+Chart!$H$2)</f>
        <v>#REF!</v>
      </c>
      <c r="AC7" s="72" t="e">
        <f ca="1">IF(AC$1,Chart!W$1+AC$1,AC8+Chart!$H$2)</f>
        <v>#REF!</v>
      </c>
      <c r="AD7" s="52" t="e">
        <f ca="1">MATCH(AD$1,OFFSET(DUT!$B$17,AD6+1,0,200),0)+AD6</f>
        <v>#N/A</v>
      </c>
      <c r="AE7" s="52" t="e">
        <f ca="1">OFFSET(DUT!$E$17,AD7,0)</f>
        <v>#N/A</v>
      </c>
      <c r="AF7" s="52" t="e">
        <f ca="1">OFFSET(DUT!$F$17,AD7,0)</f>
        <v>#N/A</v>
      </c>
      <c r="AG7" s="274" t="e">
        <f t="shared" ca="1" si="13"/>
        <v>#N/A</v>
      </c>
      <c r="AH7" s="72" t="e">
        <f t="shared" ca="1" si="14"/>
        <v>#REF!</v>
      </c>
      <c r="AI7" s="274" t="e">
        <f t="shared" ca="1" si="15"/>
        <v>#REF!</v>
      </c>
      <c r="AJ7" s="274" t="e">
        <f t="shared" ca="1" si="16"/>
        <v>#REF!</v>
      </c>
      <c r="AK7" s="274"/>
      <c r="AL7" s="72" t="e">
        <f ca="1">IF(AL$1,Chart!AG$1+AL$1,AL8+Chart!$H$2)</f>
        <v>#REF!</v>
      </c>
      <c r="AM7" s="72" t="e">
        <f ca="1">IF(AM$1,Chart!AG$1+AM$1,AM8+Chart!$H$2)</f>
        <v>#REF!</v>
      </c>
      <c r="AN7" s="52" t="e">
        <f ca="1">MATCH(AN$1,OFFSET(DUT!$B$17,AN6+1,0,200),0)+AN6</f>
        <v>#N/A</v>
      </c>
      <c r="AO7" s="52" t="e">
        <f ca="1">OFFSET(DUT!$E$17,AN7,0)</f>
        <v>#N/A</v>
      </c>
      <c r="AP7" s="52" t="e">
        <f ca="1">OFFSET(DUT!$F$17,AN7,0)</f>
        <v>#N/A</v>
      </c>
      <c r="AQ7" s="274" t="e">
        <f t="shared" ca="1" si="17"/>
        <v>#N/A</v>
      </c>
      <c r="AR7" s="72" t="e">
        <f t="shared" ca="1" si="18"/>
        <v>#REF!</v>
      </c>
      <c r="AS7" s="274" t="e">
        <f t="shared" ca="1" si="19"/>
        <v>#REF!</v>
      </c>
      <c r="AT7" s="274" t="e">
        <f t="shared" ca="1" si="20"/>
        <v>#REF!</v>
      </c>
      <c r="AU7" s="274"/>
      <c r="AV7" s="72" t="e">
        <f ca="1">IF(AV$1,Chart!AQ$1+AV$1,AV8+Chart!$H$2)</f>
        <v>#REF!</v>
      </c>
      <c r="AW7" s="72" t="e">
        <f ca="1">IF(AW$1,Chart!AQ$1+AW$1,AW8+Chart!$H$2)</f>
        <v>#REF!</v>
      </c>
      <c r="AX7" s="52"/>
      <c r="AY7" s="52"/>
      <c r="AZ7" s="52"/>
      <c r="BA7" s="52"/>
      <c r="BB7" s="52"/>
      <c r="BC7" s="52"/>
      <c r="BD7" s="83" t="e">
        <f t="shared" ca="1" si="21"/>
        <v>#N/A</v>
      </c>
      <c r="BE7" s="52" t="e">
        <f t="shared" ca="1" si="3"/>
        <v>#N/A</v>
      </c>
      <c r="BF7" s="35" t="e">
        <f ca="1">IF(BD7,COUNTIF(OFFSET(DUT!$C$17,0,0,$BE$23),BE7),1)</f>
        <v>#N/A</v>
      </c>
      <c r="BG7" s="99" t="e">
        <f t="shared" ca="1" si="4"/>
        <v>#N/A</v>
      </c>
      <c r="BH7" s="36"/>
    </row>
    <row r="8" spans="1:63">
      <c r="A8" s="83" t="e">
        <f t="shared" ca="1" si="0"/>
        <v>#N/A</v>
      </c>
      <c r="B8" s="35" t="e">
        <f t="shared" ca="1" si="1"/>
        <v>#N/A</v>
      </c>
      <c r="C8" s="51" t="e">
        <f ca="1">MATCH(D8,OFFSET(DUT!$C$17,(C7*(A8=A7))+1,0,$BE$23,1),0)+C7*(A8=A7)</f>
        <v>#N/A</v>
      </c>
      <c r="D8" s="322" t="e">
        <f t="shared" ca="1" si="2"/>
        <v>#N/A</v>
      </c>
      <c r="E8" s="37" t="e">
        <f ca="1">(OFFSET(DUT!$E$17,C8,0)-$BE$27)</f>
        <v>#N/A</v>
      </c>
      <c r="F8" s="105" t="e">
        <f ca="1">(OFFSET(DUT!$F$17,C8,0)-$BF$27)</f>
        <v>#N/A</v>
      </c>
      <c r="G8" s="37"/>
      <c r="H8" s="77">
        <f ca="1">MEDIAN(MIN(OFFSET(DUT!E17,1,0,$H$6)),MAX(OFFSET(DUT!E17,1,0,$H$6)))+$I$6</f>
        <v>100</v>
      </c>
      <c r="I8" s="77">
        <f ca="1">MEDIAN(MIN(OFFSET(DUT!F17,1,0,$H$6)),MAX(OFFSET(DUT!F17,1,0,$H$6)))+$I$6</f>
        <v>100</v>
      </c>
      <c r="J8" s="52" t="e">
        <f ca="1">MATCH(J$1,OFFSET(DUT!$B$17,J7+1,0,200),0)+J7</f>
        <v>#N/A</v>
      </c>
      <c r="K8" s="52" t="e">
        <f ca="1">OFFSET(DUT!$E$17,J8,0)</f>
        <v>#N/A</v>
      </c>
      <c r="L8" s="52" t="e">
        <f ca="1">OFFSET(DUT!$F$17,J8,0)</f>
        <v>#N/A</v>
      </c>
      <c r="M8" s="274" t="e">
        <f t="shared" ca="1" si="5"/>
        <v>#N/A</v>
      </c>
      <c r="N8" s="72" t="e">
        <f t="shared" ca="1" si="6"/>
        <v>#REF!</v>
      </c>
      <c r="O8" s="274" t="e">
        <f t="shared" ca="1" si="7"/>
        <v>#REF!</v>
      </c>
      <c r="P8" s="274" t="e">
        <f t="shared" ca="1" si="8"/>
        <v>#REF!</v>
      </c>
      <c r="Q8" s="79">
        <f>Q5+1</f>
        <v>2</v>
      </c>
      <c r="R8" s="72" t="e">
        <f ca="1">OFFSET(O$3,$Q8,0)+(0.5*R$1)</f>
        <v>#REF!</v>
      </c>
      <c r="S8" s="72" t="e">
        <f ca="1">OFFSET(P$3,Q8,0)+(0.5*S$1)</f>
        <v>#REF!</v>
      </c>
      <c r="T8" s="52" t="e">
        <f ca="1">MATCH(T$1,OFFSET(DUT!$B$17,T7+1,0,200),0)+T7</f>
        <v>#N/A</v>
      </c>
      <c r="U8" s="52" t="e">
        <f ca="1">OFFSET(DUT!$E$17,T8,0)</f>
        <v>#N/A</v>
      </c>
      <c r="V8" s="52" t="e">
        <f ca="1">OFFSET(DUT!$F$17,T8,0)</f>
        <v>#N/A</v>
      </c>
      <c r="W8" s="274" t="e">
        <f t="shared" ca="1" si="9"/>
        <v>#N/A</v>
      </c>
      <c r="X8" s="72" t="e">
        <f t="shared" ca="1" si="10"/>
        <v>#REF!</v>
      </c>
      <c r="Y8" s="274" t="e">
        <f t="shared" ca="1" si="11"/>
        <v>#REF!</v>
      </c>
      <c r="Z8" s="274" t="e">
        <f t="shared" ca="1" si="12"/>
        <v>#REF!</v>
      </c>
      <c r="AA8" s="274">
        <f>AA5+1</f>
        <v>2</v>
      </c>
      <c r="AB8" s="72" t="e">
        <f ca="1">OFFSET(Y$3,$Q8,0)+(0.5*AB$1)</f>
        <v>#REF!</v>
      </c>
      <c r="AC8" s="72" t="e">
        <f ca="1">OFFSET(Z$3,AA8,0)+(0.5*AC$1)</f>
        <v>#REF!</v>
      </c>
      <c r="AD8" s="52" t="e">
        <f ca="1">MATCH(AD$1,OFFSET(DUT!$B$17,AD7+1,0,200),0)+AD7</f>
        <v>#N/A</v>
      </c>
      <c r="AE8" s="52" t="e">
        <f ca="1">OFFSET(DUT!$E$17,AD8,0)</f>
        <v>#N/A</v>
      </c>
      <c r="AF8" s="52" t="e">
        <f ca="1">OFFSET(DUT!$F$17,AD8,0)</f>
        <v>#N/A</v>
      </c>
      <c r="AG8" s="274" t="e">
        <f t="shared" ca="1" si="13"/>
        <v>#N/A</v>
      </c>
      <c r="AH8" s="72" t="e">
        <f t="shared" ca="1" si="14"/>
        <v>#REF!</v>
      </c>
      <c r="AI8" s="274" t="e">
        <f t="shared" ca="1" si="15"/>
        <v>#REF!</v>
      </c>
      <c r="AJ8" s="274" t="e">
        <f t="shared" ca="1" si="16"/>
        <v>#REF!</v>
      </c>
      <c r="AK8" s="274">
        <f>AK5+1</f>
        <v>2</v>
      </c>
      <c r="AL8" s="72" t="e">
        <f ca="1">OFFSET(AI$3,$Q8,0)+(0.5*AL$1)</f>
        <v>#REF!</v>
      </c>
      <c r="AM8" s="72" t="e">
        <f ca="1">OFFSET(AJ$3,AK8,0)+(0.5*AM$1)</f>
        <v>#REF!</v>
      </c>
      <c r="AN8" s="52" t="e">
        <f ca="1">MATCH(AN$1,OFFSET(DUT!$B$17,AN7+1,0,200),0)+AN7</f>
        <v>#N/A</v>
      </c>
      <c r="AO8" s="52" t="e">
        <f ca="1">OFFSET(DUT!$E$17,AN8,0)</f>
        <v>#N/A</v>
      </c>
      <c r="AP8" s="52" t="e">
        <f ca="1">OFFSET(DUT!$F$17,AN8,0)</f>
        <v>#N/A</v>
      </c>
      <c r="AQ8" s="274" t="e">
        <f t="shared" ca="1" si="17"/>
        <v>#N/A</v>
      </c>
      <c r="AR8" s="72" t="e">
        <f t="shared" ca="1" si="18"/>
        <v>#REF!</v>
      </c>
      <c r="AS8" s="274" t="e">
        <f t="shared" ca="1" si="19"/>
        <v>#REF!</v>
      </c>
      <c r="AT8" s="274" t="e">
        <f t="shared" ca="1" si="20"/>
        <v>#REF!</v>
      </c>
      <c r="AU8" s="274">
        <f>AU5+1</f>
        <v>2</v>
      </c>
      <c r="AV8" s="72" t="e">
        <f ca="1">OFFSET(AS$3,$Q8,0)+(0.5*AV$1)</f>
        <v>#REF!</v>
      </c>
      <c r="AW8" s="72" t="e">
        <f ca="1">OFFSET(AT$3,AU8,0)+(0.5*AW$1)</f>
        <v>#REF!</v>
      </c>
      <c r="AX8" s="52"/>
      <c r="AY8" s="52"/>
      <c r="AZ8" s="52"/>
      <c r="BA8" s="52"/>
      <c r="BB8" s="52"/>
      <c r="BC8" s="52"/>
      <c r="BD8" s="83" t="e">
        <f t="shared" ca="1" si="21"/>
        <v>#N/A</v>
      </c>
      <c r="BE8" s="52" t="e">
        <f t="shared" ca="1" si="3"/>
        <v>#N/A</v>
      </c>
      <c r="BF8" s="35" t="e">
        <f ca="1">IF(BD8,COUNTIF(OFFSET(DUT!$C$17,0,0,$BE$23),BE8),1)</f>
        <v>#N/A</v>
      </c>
      <c r="BG8" s="99" t="e">
        <f t="shared" ca="1" si="4"/>
        <v>#N/A</v>
      </c>
      <c r="BH8" s="36"/>
    </row>
    <row r="9" spans="1:63">
      <c r="A9" s="83" t="e">
        <f t="shared" ca="1" si="0"/>
        <v>#N/A</v>
      </c>
      <c r="B9" s="35" t="e">
        <f t="shared" ca="1" si="1"/>
        <v>#N/A</v>
      </c>
      <c r="C9" s="51" t="e">
        <f ca="1">MATCH(D9,OFFSET(DUT!$C$17,(C8*(A9=A8))+1,0,$BE$23,1),0)+C8*(A9=A8)</f>
        <v>#N/A</v>
      </c>
      <c r="D9" s="322" t="e">
        <f t="shared" ca="1" si="2"/>
        <v>#N/A</v>
      </c>
      <c r="E9" s="37" t="e">
        <f ca="1">(OFFSET(DUT!$E$17,C9,0)-$BE$27)</f>
        <v>#N/A</v>
      </c>
      <c r="F9" s="105" t="e">
        <f ca="1">(OFFSET(DUT!$F$17,C9,0)-$BF$27)</f>
        <v>#N/A</v>
      </c>
      <c r="G9" s="37"/>
      <c r="H9" s="52"/>
      <c r="I9" s="52"/>
      <c r="J9" s="52" t="e">
        <f ca="1">MATCH(J$1,OFFSET(DUT!$B$17,J8+1,0,200),0)+J8</f>
        <v>#N/A</v>
      </c>
      <c r="K9" s="52" t="e">
        <f ca="1">OFFSET(DUT!$E$17,J9,0)</f>
        <v>#N/A</v>
      </c>
      <c r="L9" s="52" t="e">
        <f ca="1">OFFSET(DUT!$F$17,J9,0)</f>
        <v>#N/A</v>
      </c>
      <c r="M9" s="274" t="e">
        <f t="shared" ca="1" si="5"/>
        <v>#N/A</v>
      </c>
      <c r="N9" s="72" t="e">
        <f t="shared" ca="1" si="6"/>
        <v>#REF!</v>
      </c>
      <c r="O9" s="274" t="e">
        <f t="shared" ca="1" si="7"/>
        <v>#REF!</v>
      </c>
      <c r="P9" s="274" t="e">
        <f t="shared" ca="1" si="8"/>
        <v>#REF!</v>
      </c>
      <c r="Q9" s="79"/>
      <c r="R9" s="72" t="e">
        <f ca="1">IF(R$1,Chart!M$1+R$1,R8-Chart!$H$2)</f>
        <v>#REF!</v>
      </c>
      <c r="S9" s="72" t="e">
        <f ca="1">IF(S$1,Chart!M$1+S$1,S8-Chart!$H$2)</f>
        <v>#REF!</v>
      </c>
      <c r="T9" s="52" t="e">
        <f ca="1">MATCH(T$1,OFFSET(DUT!$B$17,T8+1,0,200),0)+T8</f>
        <v>#N/A</v>
      </c>
      <c r="U9" s="52" t="e">
        <f ca="1">OFFSET(DUT!$E$17,T9,0)</f>
        <v>#N/A</v>
      </c>
      <c r="V9" s="52" t="e">
        <f ca="1">OFFSET(DUT!$F$17,T9,0)</f>
        <v>#N/A</v>
      </c>
      <c r="W9" s="274" t="e">
        <f t="shared" ca="1" si="9"/>
        <v>#N/A</v>
      </c>
      <c r="X9" s="72" t="e">
        <f t="shared" ca="1" si="10"/>
        <v>#REF!</v>
      </c>
      <c r="Y9" s="274" t="e">
        <f t="shared" ca="1" si="11"/>
        <v>#REF!</v>
      </c>
      <c r="Z9" s="274" t="e">
        <f t="shared" ca="1" si="12"/>
        <v>#REF!</v>
      </c>
      <c r="AA9" s="274"/>
      <c r="AB9" s="72" t="e">
        <f ca="1">IF(AB$1,Chart!W$1+AB$1,AB8-Chart!$H$2)</f>
        <v>#REF!</v>
      </c>
      <c r="AC9" s="72" t="e">
        <f ca="1">IF(AC$1,Chart!W$1+AC$1,AC8-Chart!$H$2)</f>
        <v>#REF!</v>
      </c>
      <c r="AD9" s="52" t="e">
        <f ca="1">MATCH(AD$1,OFFSET(DUT!$B$17,AD8+1,0,200),0)+AD8</f>
        <v>#N/A</v>
      </c>
      <c r="AE9" s="52" t="e">
        <f ca="1">OFFSET(DUT!$E$17,AD9,0)</f>
        <v>#N/A</v>
      </c>
      <c r="AF9" s="52" t="e">
        <f ca="1">OFFSET(DUT!$F$17,AD9,0)</f>
        <v>#N/A</v>
      </c>
      <c r="AG9" s="274" t="e">
        <f t="shared" ca="1" si="13"/>
        <v>#N/A</v>
      </c>
      <c r="AH9" s="72" t="e">
        <f t="shared" ca="1" si="14"/>
        <v>#REF!</v>
      </c>
      <c r="AI9" s="274" t="e">
        <f t="shared" ca="1" si="15"/>
        <v>#REF!</v>
      </c>
      <c r="AJ9" s="274" t="e">
        <f t="shared" ca="1" si="16"/>
        <v>#REF!</v>
      </c>
      <c r="AK9" s="274"/>
      <c r="AL9" s="72" t="e">
        <f ca="1">IF(AL$1,Chart!AG$1+AL$1,AL8-Chart!$H$2)</f>
        <v>#REF!</v>
      </c>
      <c r="AM9" s="72" t="e">
        <f ca="1">IF(AM$1,Chart!AG$1+AM$1,AM8-Chart!$H$2)</f>
        <v>#REF!</v>
      </c>
      <c r="AN9" s="52" t="e">
        <f ca="1">MATCH(AN$1,OFFSET(DUT!$B$17,AN8+1,0,200),0)+AN8</f>
        <v>#N/A</v>
      </c>
      <c r="AO9" s="52" t="e">
        <f ca="1">OFFSET(DUT!$E$17,AN9,0)</f>
        <v>#N/A</v>
      </c>
      <c r="AP9" s="52" t="e">
        <f ca="1">OFFSET(DUT!$F$17,AN9,0)</f>
        <v>#N/A</v>
      </c>
      <c r="AQ9" s="274" t="e">
        <f t="shared" ca="1" si="17"/>
        <v>#N/A</v>
      </c>
      <c r="AR9" s="72" t="e">
        <f t="shared" ca="1" si="18"/>
        <v>#REF!</v>
      </c>
      <c r="AS9" s="274" t="e">
        <f t="shared" ca="1" si="19"/>
        <v>#REF!</v>
      </c>
      <c r="AT9" s="274" t="e">
        <f t="shared" ca="1" si="20"/>
        <v>#REF!</v>
      </c>
      <c r="AU9" s="274"/>
      <c r="AV9" s="72" t="e">
        <f ca="1">IF(AV$1,Chart!AQ$1+AV$1,AV8-Chart!$H$2)</f>
        <v>#REF!</v>
      </c>
      <c r="AW9" s="72" t="e">
        <f ca="1">IF(AW$1,Chart!AQ$1+AW$1,AW8-Chart!$H$2)</f>
        <v>#REF!</v>
      </c>
      <c r="AX9" s="52"/>
      <c r="AY9" s="52"/>
      <c r="AZ9" s="52"/>
      <c r="BA9" s="52"/>
      <c r="BB9" s="52"/>
      <c r="BC9" s="52"/>
      <c r="BD9" s="84" t="e">
        <f t="shared" ca="1" si="21"/>
        <v>#N/A</v>
      </c>
      <c r="BE9" s="100" t="e">
        <f t="shared" ca="1" si="3"/>
        <v>#N/A</v>
      </c>
      <c r="BF9" s="101" t="e">
        <f ca="1">IF(BD9,COUNTIF(OFFSET(DUT!$C$17,0,0,$BE$23),BE9),1)</f>
        <v>#N/A</v>
      </c>
      <c r="BG9" s="102" t="e">
        <f t="shared" ref="BG9" ca="1" si="22">BG8+BF8</f>
        <v>#N/A</v>
      </c>
      <c r="BH9" s="36"/>
    </row>
    <row r="10" spans="1:63">
      <c r="A10" s="83" t="e">
        <f t="shared" ca="1" si="0"/>
        <v>#N/A</v>
      </c>
      <c r="B10" s="35" t="e">
        <f t="shared" ca="1" si="1"/>
        <v>#N/A</v>
      </c>
      <c r="C10" s="51" t="e">
        <f ca="1">MATCH(D10,OFFSET(DUT!$C$17,(C9*(A10=A9))+1,0,$BE$23,1),0)+C9*(A10=A9)</f>
        <v>#N/A</v>
      </c>
      <c r="D10" s="322" t="e">
        <f t="shared" ca="1" si="2"/>
        <v>#N/A</v>
      </c>
      <c r="E10" s="37" t="e">
        <f ca="1">(OFFSET(DUT!$E$17,C10,0)-$BE$27)</f>
        <v>#N/A</v>
      </c>
      <c r="F10" s="105" t="e">
        <f ca="1">(OFFSET(DUT!$F$17,C10,0)-$BF$27)</f>
        <v>#N/A</v>
      </c>
      <c r="G10" s="37"/>
      <c r="H10" s="52"/>
      <c r="I10" s="52"/>
      <c r="J10" s="52" t="e">
        <f ca="1">MATCH(J$1,OFFSET(DUT!$B$17,J9+1,0,200),0)+J9</f>
        <v>#N/A</v>
      </c>
      <c r="K10" s="52" t="e">
        <f ca="1">OFFSET(DUT!$E$17,J10,0)</f>
        <v>#N/A</v>
      </c>
      <c r="L10" s="52" t="e">
        <f ca="1">OFFSET(DUT!$F$17,J10,0)</f>
        <v>#N/A</v>
      </c>
      <c r="M10" s="274" t="e">
        <f t="shared" ca="1" si="5"/>
        <v>#N/A</v>
      </c>
      <c r="N10" s="72" t="e">
        <f t="shared" ca="1" si="6"/>
        <v>#REF!</v>
      </c>
      <c r="O10" s="274" t="e">
        <f t="shared" ca="1" si="7"/>
        <v>#REF!</v>
      </c>
      <c r="P10" s="274" t="e">
        <f t="shared" ca="1" si="8"/>
        <v>#REF!</v>
      </c>
      <c r="Q10" s="79"/>
      <c r="R10" s="72" t="e">
        <f ca="1">IF(R$1,Chart!M$1+R$1,R11+Chart!$H$2)</f>
        <v>#REF!</v>
      </c>
      <c r="S10" s="72" t="e">
        <f ca="1">IF(S$1,Chart!M$1+S$1,S11+Chart!$H$2)</f>
        <v>#REF!</v>
      </c>
      <c r="T10" s="52" t="e">
        <f ca="1">MATCH(T$1,OFFSET(DUT!$B$17,T9+1,0,200),0)+T9</f>
        <v>#N/A</v>
      </c>
      <c r="U10" s="52" t="e">
        <f ca="1">OFFSET(DUT!$E$17,T10,0)</f>
        <v>#N/A</v>
      </c>
      <c r="V10" s="52" t="e">
        <f ca="1">OFFSET(DUT!$F$17,T10,0)</f>
        <v>#N/A</v>
      </c>
      <c r="W10" s="274" t="e">
        <f t="shared" ca="1" si="9"/>
        <v>#N/A</v>
      </c>
      <c r="X10" s="72" t="e">
        <f t="shared" ca="1" si="10"/>
        <v>#REF!</v>
      </c>
      <c r="Y10" s="274" t="e">
        <f t="shared" ca="1" si="11"/>
        <v>#REF!</v>
      </c>
      <c r="Z10" s="274" t="e">
        <f t="shared" ca="1" si="12"/>
        <v>#REF!</v>
      </c>
      <c r="AA10" s="274"/>
      <c r="AB10" s="72" t="e">
        <f ca="1">IF(AB$1,Chart!W$1+AB$1,AB11+Chart!$H$2)</f>
        <v>#REF!</v>
      </c>
      <c r="AC10" s="72" t="e">
        <f ca="1">IF(AC$1,Chart!W$1+AC$1,AC11+Chart!$H$2)</f>
        <v>#REF!</v>
      </c>
      <c r="AD10" s="52" t="e">
        <f ca="1">MATCH(AD$1,OFFSET(DUT!$B$17,AD9+1,0,200),0)+AD9</f>
        <v>#N/A</v>
      </c>
      <c r="AE10" s="52" t="e">
        <f ca="1">OFFSET(DUT!$E$17,AD10,0)</f>
        <v>#N/A</v>
      </c>
      <c r="AF10" s="52" t="e">
        <f ca="1">OFFSET(DUT!$F$17,AD10,0)</f>
        <v>#N/A</v>
      </c>
      <c r="AG10" s="274" t="e">
        <f t="shared" ca="1" si="13"/>
        <v>#N/A</v>
      </c>
      <c r="AH10" s="72" t="e">
        <f t="shared" ca="1" si="14"/>
        <v>#REF!</v>
      </c>
      <c r="AI10" s="274" t="e">
        <f t="shared" ca="1" si="15"/>
        <v>#REF!</v>
      </c>
      <c r="AJ10" s="274" t="e">
        <f t="shared" ca="1" si="16"/>
        <v>#REF!</v>
      </c>
      <c r="AK10" s="274"/>
      <c r="AL10" s="72" t="e">
        <f ca="1">IF(AL$1,Chart!AG$1+AL$1,AL11+Chart!$H$2)</f>
        <v>#REF!</v>
      </c>
      <c r="AM10" s="72" t="e">
        <f ca="1">IF(AM$1,Chart!AG$1+AM$1,AM11+Chart!$H$2)</f>
        <v>#REF!</v>
      </c>
      <c r="AN10" s="52" t="e">
        <f ca="1">MATCH(AN$1,OFFSET(DUT!$B$17,AN9+1,0,200),0)+AN9</f>
        <v>#N/A</v>
      </c>
      <c r="AO10" s="52" t="e">
        <f ca="1">OFFSET(DUT!$E$17,AN10,0)</f>
        <v>#N/A</v>
      </c>
      <c r="AP10" s="52" t="e">
        <f ca="1">OFFSET(DUT!$F$17,AN10,0)</f>
        <v>#N/A</v>
      </c>
      <c r="AQ10" s="274" t="e">
        <f t="shared" ca="1" si="17"/>
        <v>#N/A</v>
      </c>
      <c r="AR10" s="72" t="e">
        <f t="shared" ca="1" si="18"/>
        <v>#REF!</v>
      </c>
      <c r="AS10" s="274" t="e">
        <f t="shared" ca="1" si="19"/>
        <v>#REF!</v>
      </c>
      <c r="AT10" s="274" t="e">
        <f t="shared" ca="1" si="20"/>
        <v>#REF!</v>
      </c>
      <c r="AU10" s="274"/>
      <c r="AV10" s="72" t="e">
        <f ca="1">IF(AV$1,Chart!AQ$1+AV$1,AV11+Chart!$H$2)</f>
        <v>#REF!</v>
      </c>
      <c r="AW10" s="72" t="e">
        <f ca="1">IF(AW$1,Chart!AQ$1+AW$1,AW11+Chart!$H$2)</f>
        <v>#REF!</v>
      </c>
      <c r="AX10" s="52"/>
      <c r="AY10" s="52"/>
      <c r="AZ10" s="52"/>
      <c r="BA10" s="52"/>
      <c r="BB10" s="52"/>
      <c r="BC10" s="52"/>
      <c r="BD10" s="35"/>
      <c r="BE10" s="52"/>
      <c r="BF10" s="35"/>
      <c r="BG10" s="35"/>
      <c r="BH10" s="36"/>
    </row>
    <row r="11" spans="1:63">
      <c r="A11" s="83" t="e">
        <f t="shared" ca="1" si="0"/>
        <v>#N/A</v>
      </c>
      <c r="B11" s="35" t="e">
        <f t="shared" ca="1" si="1"/>
        <v>#N/A</v>
      </c>
      <c r="C11" s="51" t="e">
        <f ca="1">MATCH(D11,OFFSET(DUT!$C$17,(C10*(A11=A10))+1,0,$BE$23,1),0)+C10*(A11=A10)</f>
        <v>#N/A</v>
      </c>
      <c r="D11" s="322" t="e">
        <f t="shared" ca="1" si="2"/>
        <v>#N/A</v>
      </c>
      <c r="E11" s="37" t="e">
        <f ca="1">(OFFSET(DUT!$E$17,C11,0)-$BE$27)</f>
        <v>#N/A</v>
      </c>
      <c r="F11" s="105" t="e">
        <f ca="1">(OFFSET(DUT!$F$17,C11,0)-$BF$27)</f>
        <v>#N/A</v>
      </c>
      <c r="G11" s="37"/>
      <c r="H11" s="52"/>
      <c r="I11" s="52"/>
      <c r="J11" s="52" t="e">
        <f ca="1">MATCH(J$1,OFFSET(DUT!$B$17,J10+1,0,200),0)+J10</f>
        <v>#N/A</v>
      </c>
      <c r="K11" s="52" t="e">
        <f ca="1">OFFSET(DUT!$E$17,J11,0)</f>
        <v>#N/A</v>
      </c>
      <c r="L11" s="52" t="e">
        <f ca="1">OFFSET(DUT!$F$17,J11,0)</f>
        <v>#N/A</v>
      </c>
      <c r="M11" s="274" t="e">
        <f t="shared" ca="1" si="5"/>
        <v>#N/A</v>
      </c>
      <c r="N11" s="72" t="e">
        <f t="shared" ca="1" si="6"/>
        <v>#REF!</v>
      </c>
      <c r="O11" s="274" t="e">
        <f t="shared" ca="1" si="7"/>
        <v>#REF!</v>
      </c>
      <c r="P11" s="274" t="e">
        <f t="shared" ca="1" si="8"/>
        <v>#REF!</v>
      </c>
      <c r="Q11" s="79">
        <f>Q8+1</f>
        <v>3</v>
      </c>
      <c r="R11" s="72" t="e">
        <f ca="1">OFFSET(O$3,$Q11,0)+(0.5*R$1)</f>
        <v>#REF!</v>
      </c>
      <c r="S11" s="72" t="e">
        <f ca="1">OFFSET(P$3,Q11,0)+(0.5*S$1)</f>
        <v>#REF!</v>
      </c>
      <c r="T11" s="52" t="e">
        <f ca="1">MATCH(T$1,OFFSET(DUT!$B$17,T10+1,0,200),0)+T10</f>
        <v>#N/A</v>
      </c>
      <c r="U11" s="52" t="e">
        <f ca="1">OFFSET(DUT!$E$17,T11,0)</f>
        <v>#N/A</v>
      </c>
      <c r="V11" s="52" t="e">
        <f ca="1">OFFSET(DUT!$F$17,T11,0)</f>
        <v>#N/A</v>
      </c>
      <c r="W11" s="274" t="e">
        <f t="shared" ca="1" si="9"/>
        <v>#N/A</v>
      </c>
      <c r="X11" s="72" t="e">
        <f t="shared" ca="1" si="10"/>
        <v>#REF!</v>
      </c>
      <c r="Y11" s="274" t="e">
        <f t="shared" ca="1" si="11"/>
        <v>#REF!</v>
      </c>
      <c r="Z11" s="274" t="e">
        <f t="shared" ca="1" si="12"/>
        <v>#REF!</v>
      </c>
      <c r="AA11" s="274">
        <f>AA8+1</f>
        <v>3</v>
      </c>
      <c r="AB11" s="72" t="e">
        <f ca="1">OFFSET(Y$3,$Q11,0)+(0.5*AB$1)</f>
        <v>#REF!</v>
      </c>
      <c r="AC11" s="72" t="e">
        <f ca="1">OFFSET(Z$3,AA11,0)+(0.5*AC$1)</f>
        <v>#REF!</v>
      </c>
      <c r="AD11" s="52" t="e">
        <f ca="1">MATCH(AD$1,OFFSET(DUT!$B$17,AD10+1,0,200),0)+AD10</f>
        <v>#N/A</v>
      </c>
      <c r="AE11" s="52" t="e">
        <f ca="1">OFFSET(DUT!$E$17,AD11,0)</f>
        <v>#N/A</v>
      </c>
      <c r="AF11" s="52" t="e">
        <f ca="1">OFFSET(DUT!$F$17,AD11,0)</f>
        <v>#N/A</v>
      </c>
      <c r="AG11" s="274" t="e">
        <f t="shared" ca="1" si="13"/>
        <v>#N/A</v>
      </c>
      <c r="AH11" s="72" t="e">
        <f t="shared" ca="1" si="14"/>
        <v>#REF!</v>
      </c>
      <c r="AI11" s="274" t="e">
        <f t="shared" ca="1" si="15"/>
        <v>#REF!</v>
      </c>
      <c r="AJ11" s="274" t="e">
        <f t="shared" ca="1" si="16"/>
        <v>#REF!</v>
      </c>
      <c r="AK11" s="274">
        <f>AK8+1</f>
        <v>3</v>
      </c>
      <c r="AL11" s="72" t="e">
        <f ca="1">OFFSET(AI$3,$Q11,0)+(0.5*AL$1)</f>
        <v>#REF!</v>
      </c>
      <c r="AM11" s="72" t="e">
        <f ca="1">OFFSET(AJ$3,AK11,0)+(0.5*AM$1)</f>
        <v>#REF!</v>
      </c>
      <c r="AN11" s="52" t="e">
        <f ca="1">MATCH(AN$1,OFFSET(DUT!$B$17,AN10+1,0,200),0)+AN10</f>
        <v>#N/A</v>
      </c>
      <c r="AO11" s="52" t="e">
        <f ca="1">OFFSET(DUT!$E$17,AN11,0)</f>
        <v>#N/A</v>
      </c>
      <c r="AP11" s="52" t="e">
        <f ca="1">OFFSET(DUT!$F$17,AN11,0)</f>
        <v>#N/A</v>
      </c>
      <c r="AQ11" s="274" t="e">
        <f t="shared" ca="1" si="17"/>
        <v>#N/A</v>
      </c>
      <c r="AR11" s="72" t="e">
        <f t="shared" ca="1" si="18"/>
        <v>#REF!</v>
      </c>
      <c r="AS11" s="274" t="e">
        <f t="shared" ca="1" si="19"/>
        <v>#REF!</v>
      </c>
      <c r="AT11" s="274" t="e">
        <f t="shared" ca="1" si="20"/>
        <v>#REF!</v>
      </c>
      <c r="AU11" s="274">
        <f>AU8+1</f>
        <v>3</v>
      </c>
      <c r="AV11" s="72" t="e">
        <f ca="1">OFFSET(AS$3,$Q11,0)+(0.5*AV$1)</f>
        <v>#REF!</v>
      </c>
      <c r="AW11" s="72" t="e">
        <f ca="1">OFFSET(AT$3,AU11,0)+(0.5*AW$1)</f>
        <v>#REF!</v>
      </c>
      <c r="AX11" s="52"/>
      <c r="AY11" s="52"/>
      <c r="AZ11" s="52"/>
      <c r="BA11" s="52"/>
      <c r="BB11" s="52"/>
      <c r="BC11" s="52"/>
      <c r="BF11" s="35"/>
      <c r="BG11" s="35"/>
      <c r="BH11" s="36"/>
    </row>
    <row r="12" spans="1:63">
      <c r="A12" s="83" t="e">
        <f t="shared" ca="1" si="0"/>
        <v>#N/A</v>
      </c>
      <c r="B12" s="35" t="e">
        <f t="shared" ca="1" si="1"/>
        <v>#N/A</v>
      </c>
      <c r="C12" s="51" t="e">
        <f ca="1">MATCH(D12,OFFSET(DUT!$C$17,(C11*(A12=A11))+1,0,$BE$23,1),0)+C11*(A12=A11)</f>
        <v>#N/A</v>
      </c>
      <c r="D12" s="322" t="e">
        <f t="shared" ca="1" si="2"/>
        <v>#N/A</v>
      </c>
      <c r="E12" s="37" t="e">
        <f ca="1">(OFFSET(DUT!$E$17,C12,0)-$BE$27)</f>
        <v>#N/A</v>
      </c>
      <c r="F12" s="105" t="e">
        <f ca="1">(OFFSET(DUT!$F$17,C12,0)-$BF$27)</f>
        <v>#N/A</v>
      </c>
      <c r="G12" s="37"/>
      <c r="H12" s="52"/>
      <c r="I12" s="52"/>
      <c r="J12" s="52" t="e">
        <f ca="1">MATCH(J$1,OFFSET(DUT!$B$17,J11+1,0,200),0)+J11</f>
        <v>#N/A</v>
      </c>
      <c r="K12" s="52" t="e">
        <f ca="1">OFFSET(DUT!$E$17,J12,0)</f>
        <v>#N/A</v>
      </c>
      <c r="L12" s="52" t="e">
        <f ca="1">OFFSET(DUT!$F$17,J12,0)</f>
        <v>#N/A</v>
      </c>
      <c r="M12" s="274" t="e">
        <f t="shared" ca="1" si="5"/>
        <v>#N/A</v>
      </c>
      <c r="N12" s="72" t="e">
        <f t="shared" ca="1" si="6"/>
        <v>#REF!</v>
      </c>
      <c r="O12" s="274" t="e">
        <f t="shared" ca="1" si="7"/>
        <v>#REF!</v>
      </c>
      <c r="P12" s="274" t="e">
        <f t="shared" ca="1" si="8"/>
        <v>#REF!</v>
      </c>
      <c r="Q12" s="79"/>
      <c r="R12" s="72" t="e">
        <f ca="1">IF(R$1,Chart!M$1+R$1,R11-Chart!$H$2)</f>
        <v>#REF!</v>
      </c>
      <c r="S12" s="72" t="e">
        <f ca="1">IF(S$1,Chart!M$1+S$1,S11-Chart!$H$2)</f>
        <v>#REF!</v>
      </c>
      <c r="T12" s="52" t="e">
        <f ca="1">MATCH(T$1,OFFSET(DUT!$B$17,T11+1,0,200),0)+T11</f>
        <v>#N/A</v>
      </c>
      <c r="U12" s="52" t="e">
        <f ca="1">OFFSET(DUT!$E$17,T12,0)</f>
        <v>#N/A</v>
      </c>
      <c r="V12" s="52" t="e">
        <f ca="1">OFFSET(DUT!$F$17,T12,0)</f>
        <v>#N/A</v>
      </c>
      <c r="W12" s="274" t="e">
        <f t="shared" ca="1" si="9"/>
        <v>#N/A</v>
      </c>
      <c r="X12" s="72" t="e">
        <f t="shared" ca="1" si="10"/>
        <v>#REF!</v>
      </c>
      <c r="Y12" s="274" t="e">
        <f t="shared" ca="1" si="11"/>
        <v>#REF!</v>
      </c>
      <c r="Z12" s="274" t="e">
        <f t="shared" ca="1" si="12"/>
        <v>#REF!</v>
      </c>
      <c r="AA12" s="274"/>
      <c r="AB12" s="72" t="e">
        <f ca="1">IF(AB$1,Chart!W$1+AB$1,AB11-Chart!$H$2)</f>
        <v>#REF!</v>
      </c>
      <c r="AC12" s="72" t="e">
        <f ca="1">IF(AC$1,Chart!W$1+AC$1,AC11-Chart!$H$2)</f>
        <v>#REF!</v>
      </c>
      <c r="AD12" s="52" t="e">
        <f ca="1">MATCH(AD$1,OFFSET(DUT!$B$17,AD11+1,0,200),0)+AD11</f>
        <v>#N/A</v>
      </c>
      <c r="AE12" s="52" t="e">
        <f ca="1">OFFSET(DUT!$E$17,AD12,0)</f>
        <v>#N/A</v>
      </c>
      <c r="AF12" s="52" t="e">
        <f ca="1">OFFSET(DUT!$F$17,AD12,0)</f>
        <v>#N/A</v>
      </c>
      <c r="AG12" s="274" t="e">
        <f t="shared" ca="1" si="13"/>
        <v>#N/A</v>
      </c>
      <c r="AH12" s="72" t="e">
        <f t="shared" ca="1" si="14"/>
        <v>#REF!</v>
      </c>
      <c r="AI12" s="274" t="e">
        <f t="shared" ca="1" si="15"/>
        <v>#REF!</v>
      </c>
      <c r="AJ12" s="274" t="e">
        <f t="shared" ca="1" si="16"/>
        <v>#REF!</v>
      </c>
      <c r="AK12" s="274"/>
      <c r="AL12" s="72" t="e">
        <f ca="1">IF(AL$1,Chart!AG$1+AL$1,AL11-Chart!$H$2)</f>
        <v>#REF!</v>
      </c>
      <c r="AM12" s="72" t="e">
        <f ca="1">IF(AM$1,Chart!AG$1+AM$1,AM11-Chart!$H$2)</f>
        <v>#REF!</v>
      </c>
      <c r="AN12" s="52" t="e">
        <f ca="1">MATCH(AN$1,OFFSET(DUT!$B$17,AN11+1,0,200),0)+AN11</f>
        <v>#N/A</v>
      </c>
      <c r="AO12" s="52" t="e">
        <f ca="1">OFFSET(DUT!$E$17,AN12,0)</f>
        <v>#N/A</v>
      </c>
      <c r="AP12" s="52" t="e">
        <f ca="1">OFFSET(DUT!$F$17,AN12,0)</f>
        <v>#N/A</v>
      </c>
      <c r="AQ12" s="274" t="e">
        <f t="shared" ca="1" si="17"/>
        <v>#N/A</v>
      </c>
      <c r="AR12" s="72" t="e">
        <f t="shared" ca="1" si="18"/>
        <v>#REF!</v>
      </c>
      <c r="AS12" s="274" t="e">
        <f t="shared" ca="1" si="19"/>
        <v>#REF!</v>
      </c>
      <c r="AT12" s="274" t="e">
        <f t="shared" ca="1" si="20"/>
        <v>#REF!</v>
      </c>
      <c r="AU12" s="274"/>
      <c r="AV12" s="72" t="e">
        <f ca="1">IF(AV$1,Chart!AQ$1+AV$1,AV11-Chart!$H$2)</f>
        <v>#REF!</v>
      </c>
      <c r="AW12" s="72" t="e">
        <f ca="1">IF(AW$1,Chart!AQ$1+AW$1,AW11-Chart!$H$2)</f>
        <v>#REF!</v>
      </c>
      <c r="AX12" s="52"/>
      <c r="AY12" s="52"/>
      <c r="AZ12" s="52"/>
      <c r="BA12" s="52"/>
      <c r="BB12" s="52"/>
      <c r="BC12" s="52"/>
      <c r="BF12" s="80"/>
      <c r="BG12" s="80"/>
      <c r="BH12" s="80"/>
    </row>
    <row r="13" spans="1:63">
      <c r="A13" s="83" t="e">
        <f t="shared" ca="1" si="0"/>
        <v>#N/A</v>
      </c>
      <c r="B13" s="35" t="e">
        <f t="shared" ca="1" si="1"/>
        <v>#N/A</v>
      </c>
      <c r="C13" s="51" t="e">
        <f ca="1">MATCH(D13,OFFSET(DUT!$C$17,(C12*(A13=A12))+1,0,$BE$23,1),0)+C12*(A13=A12)</f>
        <v>#N/A</v>
      </c>
      <c r="D13" s="322" t="e">
        <f t="shared" ca="1" si="2"/>
        <v>#N/A</v>
      </c>
      <c r="E13" s="37" t="e">
        <f ca="1">(OFFSET(DUT!$E$17,C13,0)-$BE$27)</f>
        <v>#N/A</v>
      </c>
      <c r="F13" s="105" t="e">
        <f ca="1">(OFFSET(DUT!$F$17,C13,0)-$BF$27)</f>
        <v>#N/A</v>
      </c>
      <c r="G13" s="37"/>
      <c r="H13" s="52"/>
      <c r="I13" s="52"/>
      <c r="J13" s="52" t="e">
        <f ca="1">MATCH(J$1,OFFSET(DUT!$B$17,J12+1,0,200),0)+J12</f>
        <v>#N/A</v>
      </c>
      <c r="K13" s="52" t="e">
        <f ca="1">OFFSET(DUT!$E$17,J13,0)</f>
        <v>#N/A</v>
      </c>
      <c r="L13" s="52" t="e">
        <f ca="1">OFFSET(DUT!$F$17,J13,0)</f>
        <v>#N/A</v>
      </c>
      <c r="M13" s="274" t="e">
        <f t="shared" ca="1" si="5"/>
        <v>#N/A</v>
      </c>
      <c r="N13" s="72" t="e">
        <f t="shared" ca="1" si="6"/>
        <v>#REF!</v>
      </c>
      <c r="O13" s="274" t="e">
        <f t="shared" ca="1" si="7"/>
        <v>#REF!</v>
      </c>
      <c r="P13" s="274" t="e">
        <f t="shared" ca="1" si="8"/>
        <v>#REF!</v>
      </c>
      <c r="Q13" s="79"/>
      <c r="R13" s="72" t="e">
        <f ca="1">IF(R$1,Chart!M$1+R$1,R14+Chart!$H$2)</f>
        <v>#REF!</v>
      </c>
      <c r="S13" s="72" t="e">
        <f ca="1">IF(S$1,Chart!M$1+S$1,S14+Chart!$H$2)</f>
        <v>#REF!</v>
      </c>
      <c r="T13" s="52" t="e">
        <f ca="1">MATCH(T$1,OFFSET(DUT!$B$17,T12+1,0,200),0)+T12</f>
        <v>#N/A</v>
      </c>
      <c r="U13" s="52" t="e">
        <f ca="1">OFFSET(DUT!$E$17,T13,0)</f>
        <v>#N/A</v>
      </c>
      <c r="V13" s="52" t="e">
        <f ca="1">OFFSET(DUT!$F$17,T13,0)</f>
        <v>#N/A</v>
      </c>
      <c r="W13" s="274" t="e">
        <f t="shared" ca="1" si="9"/>
        <v>#N/A</v>
      </c>
      <c r="X13" s="72" t="e">
        <f t="shared" ca="1" si="10"/>
        <v>#REF!</v>
      </c>
      <c r="Y13" s="274" t="e">
        <f t="shared" ca="1" si="11"/>
        <v>#REF!</v>
      </c>
      <c r="Z13" s="274" t="e">
        <f t="shared" ca="1" si="12"/>
        <v>#REF!</v>
      </c>
      <c r="AA13" s="274"/>
      <c r="AB13" s="72" t="e">
        <f ca="1">IF(AB$1,Chart!W$1+AB$1,AB14+Chart!$H$2)</f>
        <v>#REF!</v>
      </c>
      <c r="AC13" s="72" t="e">
        <f ca="1">IF(AC$1,Chart!W$1+AC$1,AC14+Chart!$H$2)</f>
        <v>#REF!</v>
      </c>
      <c r="AD13" s="52" t="e">
        <f ca="1">MATCH(AD$1,OFFSET(DUT!$B$17,AD12+1,0,200),0)+AD12</f>
        <v>#N/A</v>
      </c>
      <c r="AE13" s="52" t="e">
        <f ca="1">OFFSET(DUT!$E$17,AD13,0)</f>
        <v>#N/A</v>
      </c>
      <c r="AF13" s="52" t="e">
        <f ca="1">OFFSET(DUT!$F$17,AD13,0)</f>
        <v>#N/A</v>
      </c>
      <c r="AG13" s="274" t="e">
        <f t="shared" ca="1" si="13"/>
        <v>#N/A</v>
      </c>
      <c r="AH13" s="72" t="e">
        <f t="shared" ca="1" si="14"/>
        <v>#REF!</v>
      </c>
      <c r="AI13" s="274" t="e">
        <f t="shared" ca="1" si="15"/>
        <v>#REF!</v>
      </c>
      <c r="AJ13" s="274" t="e">
        <f t="shared" ca="1" si="16"/>
        <v>#REF!</v>
      </c>
      <c r="AK13" s="274"/>
      <c r="AL13" s="72" t="e">
        <f ca="1">IF(AL$1,Chart!AG$1+AL$1,AL14+Chart!$H$2)</f>
        <v>#REF!</v>
      </c>
      <c r="AM13" s="72" t="e">
        <f ca="1">IF(AM$1,Chart!AG$1+AM$1,AM14+Chart!$H$2)</f>
        <v>#REF!</v>
      </c>
      <c r="AN13" s="52" t="e">
        <f ca="1">MATCH(AN$1,OFFSET(DUT!$B$17,AN12+1,0,200),0)+AN12</f>
        <v>#N/A</v>
      </c>
      <c r="AO13" s="52" t="e">
        <f ca="1">OFFSET(DUT!$E$17,AN13,0)</f>
        <v>#N/A</v>
      </c>
      <c r="AP13" s="52" t="e">
        <f ca="1">OFFSET(DUT!$F$17,AN13,0)</f>
        <v>#N/A</v>
      </c>
      <c r="AQ13" s="274" t="e">
        <f t="shared" ca="1" si="17"/>
        <v>#N/A</v>
      </c>
      <c r="AR13" s="72" t="e">
        <f t="shared" ca="1" si="18"/>
        <v>#REF!</v>
      </c>
      <c r="AS13" s="274" t="e">
        <f t="shared" ca="1" si="19"/>
        <v>#REF!</v>
      </c>
      <c r="AT13" s="274" t="e">
        <f t="shared" ca="1" si="20"/>
        <v>#REF!</v>
      </c>
      <c r="AU13" s="274"/>
      <c r="AV13" s="72" t="e">
        <f ca="1">IF(AV$1,Chart!AQ$1+AV$1,AV14+Chart!$H$2)</f>
        <v>#REF!</v>
      </c>
      <c r="AW13" s="72" t="e">
        <f ca="1">IF(AW$1,Chart!AQ$1+AW$1,AW14+Chart!$H$2)</f>
        <v>#REF!</v>
      </c>
      <c r="AX13" s="52"/>
      <c r="AY13" s="52"/>
      <c r="AZ13" s="52"/>
      <c r="BA13" s="52"/>
      <c r="BB13" s="52"/>
      <c r="BC13" s="52"/>
      <c r="BD13" s="81" t="s">
        <v>81</v>
      </c>
      <c r="BE13" s="81" t="s">
        <v>32</v>
      </c>
      <c r="BF13" s="4" t="s">
        <v>51</v>
      </c>
      <c r="BG13" s="4" t="s">
        <v>138</v>
      </c>
      <c r="BH13" s="36" t="s">
        <v>340</v>
      </c>
    </row>
    <row r="14" spans="1:63">
      <c r="A14" s="83" t="e">
        <f t="shared" ca="1" si="0"/>
        <v>#N/A</v>
      </c>
      <c r="B14" s="35" t="e">
        <f t="shared" ca="1" si="1"/>
        <v>#N/A</v>
      </c>
      <c r="C14" s="51" t="e">
        <f ca="1">MATCH(D14,OFFSET(DUT!$C$17,(C13*(A14=A13))+1,0,$BE$23,1),0)+C13*(A14=A13)</f>
        <v>#N/A</v>
      </c>
      <c r="D14" s="322" t="e">
        <f t="shared" ca="1" si="2"/>
        <v>#N/A</v>
      </c>
      <c r="E14" s="37" t="e">
        <f ca="1">(OFFSET(DUT!$E$17,C14,0)-$BE$27)</f>
        <v>#N/A</v>
      </c>
      <c r="F14" s="105" t="e">
        <f ca="1">(OFFSET(DUT!$F$17,C14,0)-$BF$27)</f>
        <v>#N/A</v>
      </c>
      <c r="G14" s="37"/>
      <c r="H14" s="52"/>
      <c r="I14" s="52"/>
      <c r="J14" s="52" t="e">
        <f ca="1">MATCH(J$1,OFFSET(DUT!$B$17,J13+1,0,200),0)+J13</f>
        <v>#N/A</v>
      </c>
      <c r="K14" s="52" t="e">
        <f ca="1">OFFSET(DUT!$E$17,J14,0)</f>
        <v>#N/A</v>
      </c>
      <c r="L14" s="52" t="e">
        <f ca="1">OFFSET(DUT!$F$17,J14,0)</f>
        <v>#N/A</v>
      </c>
      <c r="M14" s="274" t="e">
        <f t="shared" ca="1" si="5"/>
        <v>#N/A</v>
      </c>
      <c r="N14" s="72" t="e">
        <f t="shared" ca="1" si="6"/>
        <v>#REF!</v>
      </c>
      <c r="O14" s="274" t="e">
        <f t="shared" ca="1" si="7"/>
        <v>#REF!</v>
      </c>
      <c r="P14" s="274" t="e">
        <f t="shared" ca="1" si="8"/>
        <v>#REF!</v>
      </c>
      <c r="Q14" s="79">
        <f>Q11+1</f>
        <v>4</v>
      </c>
      <c r="R14" s="72" t="e">
        <f ca="1">OFFSET(O$3,$Q14,0)+(0.5*R$1)</f>
        <v>#REF!</v>
      </c>
      <c r="S14" s="72" t="e">
        <f ca="1">OFFSET(P$3,Q14,0)+(0.5*S$1)</f>
        <v>#REF!</v>
      </c>
      <c r="T14" s="52" t="e">
        <f ca="1">MATCH(T$1,OFFSET(DUT!$B$17,T13+1,0,200),0)+T13</f>
        <v>#N/A</v>
      </c>
      <c r="U14" s="52" t="e">
        <f ca="1">OFFSET(DUT!$E$17,T14,0)</f>
        <v>#N/A</v>
      </c>
      <c r="V14" s="52" t="e">
        <f ca="1">OFFSET(DUT!$F$17,T14,0)</f>
        <v>#N/A</v>
      </c>
      <c r="W14" s="274" t="e">
        <f t="shared" ca="1" si="9"/>
        <v>#N/A</v>
      </c>
      <c r="X14" s="72" t="e">
        <f t="shared" ca="1" si="10"/>
        <v>#REF!</v>
      </c>
      <c r="Y14" s="274" t="e">
        <f t="shared" ca="1" si="11"/>
        <v>#REF!</v>
      </c>
      <c r="Z14" s="274" t="e">
        <f t="shared" ca="1" si="12"/>
        <v>#REF!</v>
      </c>
      <c r="AA14" s="274">
        <f>AA11+1</f>
        <v>4</v>
      </c>
      <c r="AB14" s="72" t="e">
        <f ca="1">OFFSET(Y$3,$Q14,0)+(0.5*AB$1)</f>
        <v>#REF!</v>
      </c>
      <c r="AC14" s="72" t="e">
        <f ca="1">OFFSET(Z$3,AA14,0)+(0.5*AC$1)</f>
        <v>#REF!</v>
      </c>
      <c r="AD14" s="52" t="e">
        <f ca="1">MATCH(AD$1,OFFSET(DUT!$B$17,AD13+1,0,200),0)+AD13</f>
        <v>#N/A</v>
      </c>
      <c r="AE14" s="52" t="e">
        <f ca="1">OFFSET(DUT!$E$17,AD14,0)</f>
        <v>#N/A</v>
      </c>
      <c r="AF14" s="52" t="e">
        <f ca="1">OFFSET(DUT!$F$17,AD14,0)</f>
        <v>#N/A</v>
      </c>
      <c r="AG14" s="274" t="e">
        <f t="shared" ca="1" si="13"/>
        <v>#N/A</v>
      </c>
      <c r="AH14" s="72" t="e">
        <f t="shared" ca="1" si="14"/>
        <v>#REF!</v>
      </c>
      <c r="AI14" s="274" t="e">
        <f t="shared" ca="1" si="15"/>
        <v>#REF!</v>
      </c>
      <c r="AJ14" s="274" t="e">
        <f t="shared" ca="1" si="16"/>
        <v>#REF!</v>
      </c>
      <c r="AK14" s="274">
        <f>AK11+1</f>
        <v>4</v>
      </c>
      <c r="AL14" s="72" t="e">
        <f ca="1">OFFSET(AI$3,$Q14,0)+(0.5*AL$1)</f>
        <v>#REF!</v>
      </c>
      <c r="AM14" s="72" t="e">
        <f ca="1">OFFSET(AJ$3,AK14,0)+(0.5*AM$1)</f>
        <v>#REF!</v>
      </c>
      <c r="AN14" s="52" t="e">
        <f ca="1">MATCH(AN$1,OFFSET(DUT!$B$17,AN13+1,0,200),0)+AN13</f>
        <v>#N/A</v>
      </c>
      <c r="AO14" s="52" t="e">
        <f ca="1">OFFSET(DUT!$E$17,AN14,0)</f>
        <v>#N/A</v>
      </c>
      <c r="AP14" s="52" t="e">
        <f ca="1">OFFSET(DUT!$F$17,AN14,0)</f>
        <v>#N/A</v>
      </c>
      <c r="AQ14" s="274" t="e">
        <f t="shared" ca="1" si="17"/>
        <v>#N/A</v>
      </c>
      <c r="AR14" s="72" t="e">
        <f t="shared" ca="1" si="18"/>
        <v>#REF!</v>
      </c>
      <c r="AS14" s="274" t="e">
        <f t="shared" ca="1" si="19"/>
        <v>#REF!</v>
      </c>
      <c r="AT14" s="274" t="e">
        <f t="shared" ca="1" si="20"/>
        <v>#REF!</v>
      </c>
      <c r="AU14" s="274">
        <f>AU11+1</f>
        <v>4</v>
      </c>
      <c r="AV14" s="72" t="e">
        <f ca="1">OFFSET(AS$3,$Q14,0)+(0.5*AV$1)</f>
        <v>#REF!</v>
      </c>
      <c r="AW14" s="72" t="e">
        <f ca="1">OFFSET(AT$3,AU14,0)+(0.5*AW$1)</f>
        <v>#REF!</v>
      </c>
      <c r="AX14" s="52"/>
      <c r="AY14" s="52"/>
      <c r="AZ14" s="52"/>
      <c r="BA14" s="52"/>
      <c r="BB14" s="52"/>
      <c r="BC14" s="52"/>
      <c r="BD14" s="82" t="b">
        <f ca="1">ISNUMBER(MATCH(BE14,OFFSET(DUT!$C$15,0,0,$BE$23),0))</f>
        <v>0</v>
      </c>
      <c r="BE14" s="107" t="s">
        <v>44</v>
      </c>
      <c r="BF14" s="108">
        <f ca="1">IF(BD14,COUNTIF(OFFSET(DUT!$C$17,0,0,$BE$23),BE14),1)</f>
        <v>1</v>
      </c>
      <c r="BG14" s="109">
        <v>0</v>
      </c>
      <c r="BH14" s="110">
        <f ca="1">IF(BD14,0,COUNTA(A:A))</f>
        <v>201</v>
      </c>
    </row>
    <row r="15" spans="1:63">
      <c r="A15" s="83" t="e">
        <f t="shared" ca="1" si="0"/>
        <v>#N/A</v>
      </c>
      <c r="B15" s="35" t="e">
        <f t="shared" ca="1" si="1"/>
        <v>#N/A</v>
      </c>
      <c r="C15" s="51" t="e">
        <f ca="1">MATCH(D15,OFFSET(DUT!$C$17,(C14*(A15=A14))+1,0,$BE$23,1),0)+C14*(A15=A14)</f>
        <v>#N/A</v>
      </c>
      <c r="D15" s="322" t="e">
        <f t="shared" ca="1" si="2"/>
        <v>#N/A</v>
      </c>
      <c r="E15" s="37" t="e">
        <f ca="1">(OFFSET(DUT!$E$17,C15,0)-$BE$27)</f>
        <v>#N/A</v>
      </c>
      <c r="F15" s="105" t="e">
        <f ca="1">(OFFSET(DUT!$F$17,C15,0)-$BF$27)</f>
        <v>#N/A</v>
      </c>
      <c r="G15" s="37"/>
      <c r="H15" s="52"/>
      <c r="I15" s="52"/>
      <c r="J15" s="52" t="e">
        <f ca="1">MATCH(J$1,OFFSET(DUT!$B$17,J14+1,0,200),0)+J14</f>
        <v>#N/A</v>
      </c>
      <c r="K15" s="52" t="e">
        <f ca="1">OFFSET(DUT!$E$17,J15,0)</f>
        <v>#N/A</v>
      </c>
      <c r="L15" s="52" t="e">
        <f ca="1">OFFSET(DUT!$F$17,J15,0)</f>
        <v>#N/A</v>
      </c>
      <c r="M15" s="274" t="e">
        <f t="shared" ca="1" si="5"/>
        <v>#N/A</v>
      </c>
      <c r="N15" s="72" t="e">
        <f t="shared" ca="1" si="6"/>
        <v>#REF!</v>
      </c>
      <c r="O15" s="274" t="e">
        <f t="shared" ca="1" si="7"/>
        <v>#REF!</v>
      </c>
      <c r="P15" s="274" t="e">
        <f t="shared" ca="1" si="8"/>
        <v>#REF!</v>
      </c>
      <c r="Q15" s="79"/>
      <c r="R15" s="72" t="e">
        <f ca="1">IF(R$1,Chart!M$1+R$1,R14-Chart!$H$2)</f>
        <v>#REF!</v>
      </c>
      <c r="S15" s="72" t="e">
        <f ca="1">IF(S$1,Chart!M$1+S$1,S14-Chart!$H$2)</f>
        <v>#REF!</v>
      </c>
      <c r="T15" s="52" t="e">
        <f ca="1">MATCH(T$1,OFFSET(DUT!$B$17,T14+1,0,200),0)+T14</f>
        <v>#N/A</v>
      </c>
      <c r="U15" s="52" t="e">
        <f ca="1">OFFSET(DUT!$E$17,T15,0)</f>
        <v>#N/A</v>
      </c>
      <c r="V15" s="52" t="e">
        <f ca="1">OFFSET(DUT!$F$17,T15,0)</f>
        <v>#N/A</v>
      </c>
      <c r="W15" s="274" t="e">
        <f t="shared" ca="1" si="9"/>
        <v>#N/A</v>
      </c>
      <c r="X15" s="72" t="e">
        <f t="shared" ca="1" si="10"/>
        <v>#REF!</v>
      </c>
      <c r="Y15" s="274" t="e">
        <f t="shared" ca="1" si="11"/>
        <v>#REF!</v>
      </c>
      <c r="Z15" s="274" t="e">
        <f t="shared" ca="1" si="12"/>
        <v>#REF!</v>
      </c>
      <c r="AA15" s="274"/>
      <c r="AB15" s="72" t="e">
        <f ca="1">IF(AB$1,Chart!W$1+AB$1,AB14-Chart!$H$2)</f>
        <v>#REF!</v>
      </c>
      <c r="AC15" s="72" t="e">
        <f ca="1">IF(AC$1,Chart!W$1+AC$1,AC14-Chart!$H$2)</f>
        <v>#REF!</v>
      </c>
      <c r="AD15" s="52" t="e">
        <f ca="1">MATCH(AD$1,OFFSET(DUT!$B$17,AD14+1,0,200),0)+AD14</f>
        <v>#N/A</v>
      </c>
      <c r="AE15" s="52" t="e">
        <f ca="1">OFFSET(DUT!$E$17,AD15,0)</f>
        <v>#N/A</v>
      </c>
      <c r="AF15" s="52" t="e">
        <f ca="1">OFFSET(DUT!$F$17,AD15,0)</f>
        <v>#N/A</v>
      </c>
      <c r="AG15" s="274" t="e">
        <f t="shared" ca="1" si="13"/>
        <v>#N/A</v>
      </c>
      <c r="AH15" s="72" t="e">
        <f t="shared" ca="1" si="14"/>
        <v>#REF!</v>
      </c>
      <c r="AI15" s="274" t="e">
        <f t="shared" ca="1" si="15"/>
        <v>#REF!</v>
      </c>
      <c r="AJ15" s="274" t="e">
        <f t="shared" ca="1" si="16"/>
        <v>#REF!</v>
      </c>
      <c r="AK15" s="274"/>
      <c r="AL15" s="72" t="e">
        <f ca="1">IF(AL$1,Chart!AG$1+AL$1,AL14-Chart!$H$2)</f>
        <v>#REF!</v>
      </c>
      <c r="AM15" s="72" t="e">
        <f ca="1">IF(AM$1,Chart!AG$1+AM$1,AM14-Chart!$H$2)</f>
        <v>#REF!</v>
      </c>
      <c r="AN15" s="52" t="e">
        <f ca="1">MATCH(AN$1,OFFSET(DUT!$B$17,AN14+1,0,200),0)+AN14</f>
        <v>#N/A</v>
      </c>
      <c r="AO15" s="52" t="e">
        <f ca="1">OFFSET(DUT!$E$17,AN15,0)</f>
        <v>#N/A</v>
      </c>
      <c r="AP15" s="52" t="e">
        <f ca="1">OFFSET(DUT!$F$17,AN15,0)</f>
        <v>#N/A</v>
      </c>
      <c r="AQ15" s="274" t="e">
        <f t="shared" ca="1" si="17"/>
        <v>#N/A</v>
      </c>
      <c r="AR15" s="72" t="e">
        <f t="shared" ca="1" si="18"/>
        <v>#REF!</v>
      </c>
      <c r="AS15" s="274" t="e">
        <f t="shared" ca="1" si="19"/>
        <v>#REF!</v>
      </c>
      <c r="AT15" s="274" t="e">
        <f t="shared" ca="1" si="20"/>
        <v>#REF!</v>
      </c>
      <c r="AU15" s="274"/>
      <c r="AV15" s="72" t="e">
        <f ca="1">IF(AV$1,Chart!AQ$1+AV$1,AV14-Chart!$H$2)</f>
        <v>#REF!</v>
      </c>
      <c r="AW15" s="72" t="e">
        <f ca="1">IF(AW$1,Chart!AQ$1+AW$1,AW14-Chart!$H$2)</f>
        <v>#REF!</v>
      </c>
      <c r="AX15" s="52"/>
      <c r="AY15" s="52"/>
      <c r="AZ15" s="52"/>
      <c r="BA15" s="52"/>
      <c r="BB15" s="52"/>
      <c r="BC15" s="52"/>
      <c r="BD15" s="83" t="b">
        <f ca="1">ISNUMBER(MATCH(BE15,OFFSET(DUT!$C$15,0,0,$BE$23),0))</f>
        <v>0</v>
      </c>
      <c r="BE15" s="52" t="s">
        <v>50</v>
      </c>
      <c r="BF15" s="35">
        <f ca="1">IF(BD15,COUNTIF(OFFSET(DUT!$C$17,0,0,$BE$23),BE15),1)</f>
        <v>1</v>
      </c>
      <c r="BG15" s="54">
        <f ca="1">IF(BD15,SUMIF($BD$14:BF14,TRUE,$BF$14:BF14),0)</f>
        <v>0</v>
      </c>
      <c r="BH15" s="99">
        <f t="shared" ref="BH15:BH19" ca="1" si="23">IF(BD15,0,COUNTA(A:A))</f>
        <v>201</v>
      </c>
    </row>
    <row r="16" spans="1:63">
      <c r="A16" s="83" t="e">
        <f t="shared" ca="1" si="0"/>
        <v>#N/A</v>
      </c>
      <c r="B16" s="35" t="e">
        <f t="shared" ca="1" si="1"/>
        <v>#N/A</v>
      </c>
      <c r="C16" s="51" t="e">
        <f ca="1">MATCH(D16,OFFSET(DUT!$C$17,(C15*(A16=A15))+1,0,$BE$23,1),0)+C15*(A16=A15)</f>
        <v>#N/A</v>
      </c>
      <c r="D16" s="322" t="e">
        <f t="shared" ca="1" si="2"/>
        <v>#N/A</v>
      </c>
      <c r="E16" s="37" t="e">
        <f ca="1">(OFFSET(DUT!$E$17,C16,0)-$BE$27)</f>
        <v>#N/A</v>
      </c>
      <c r="F16" s="105" t="e">
        <f ca="1">(OFFSET(DUT!$F$17,C16,0)-$BF$27)</f>
        <v>#N/A</v>
      </c>
      <c r="G16" s="37"/>
      <c r="H16" s="52"/>
      <c r="I16" s="52"/>
      <c r="J16" s="52" t="e">
        <f ca="1">MATCH(J$1,OFFSET(DUT!$B$17,J15+1,0,200),0)+J15</f>
        <v>#N/A</v>
      </c>
      <c r="K16" s="52" t="e">
        <f ca="1">OFFSET(DUT!$E$17,J16,0)</f>
        <v>#N/A</v>
      </c>
      <c r="L16" s="52" t="e">
        <f ca="1">OFFSET(DUT!$F$17,J16,0)</f>
        <v>#N/A</v>
      </c>
      <c r="M16" s="274" t="e">
        <f t="shared" ca="1" si="5"/>
        <v>#N/A</v>
      </c>
      <c r="N16" s="72" t="e">
        <f t="shared" ca="1" si="6"/>
        <v>#REF!</v>
      </c>
      <c r="O16" s="274" t="e">
        <f t="shared" ca="1" si="7"/>
        <v>#REF!</v>
      </c>
      <c r="P16" s="274" t="e">
        <f t="shared" ca="1" si="8"/>
        <v>#REF!</v>
      </c>
      <c r="Q16" s="79"/>
      <c r="R16" s="72" t="e">
        <f ca="1">IF(R$1,Chart!M$1+R$1,R17+Chart!$H$2)</f>
        <v>#REF!</v>
      </c>
      <c r="S16" s="72" t="e">
        <f ca="1">IF(S$1,Chart!M$1+S$1,S17+Chart!$H$2)</f>
        <v>#REF!</v>
      </c>
      <c r="T16" s="52" t="e">
        <f ca="1">MATCH(T$1,OFFSET(DUT!$B$17,T15+1,0,200),0)+T15</f>
        <v>#N/A</v>
      </c>
      <c r="U16" s="52" t="e">
        <f ca="1">OFFSET(DUT!$E$17,T16,0)</f>
        <v>#N/A</v>
      </c>
      <c r="V16" s="52" t="e">
        <f ca="1">OFFSET(DUT!$F$17,T16,0)</f>
        <v>#N/A</v>
      </c>
      <c r="W16" s="274" t="e">
        <f t="shared" ca="1" si="9"/>
        <v>#N/A</v>
      </c>
      <c r="X16" s="72" t="e">
        <f t="shared" ca="1" si="10"/>
        <v>#REF!</v>
      </c>
      <c r="Y16" s="274" t="e">
        <f t="shared" ca="1" si="11"/>
        <v>#REF!</v>
      </c>
      <c r="Z16" s="274" t="e">
        <f t="shared" ca="1" si="12"/>
        <v>#REF!</v>
      </c>
      <c r="AA16" s="274"/>
      <c r="AB16" s="72" t="e">
        <f ca="1">IF(AB$1,Chart!W$1+AB$1,AB17+Chart!$H$2)</f>
        <v>#REF!</v>
      </c>
      <c r="AC16" s="72" t="e">
        <f ca="1">IF(AC$1,Chart!W$1+AC$1,AC17+Chart!$H$2)</f>
        <v>#REF!</v>
      </c>
      <c r="AD16" s="52" t="e">
        <f ca="1">MATCH(AD$1,OFFSET(DUT!$B$17,AD15+1,0,200),0)+AD15</f>
        <v>#N/A</v>
      </c>
      <c r="AE16" s="52" t="e">
        <f ca="1">OFFSET(DUT!$E$17,AD16,0)</f>
        <v>#N/A</v>
      </c>
      <c r="AF16" s="52" t="e">
        <f ca="1">OFFSET(DUT!$F$17,AD16,0)</f>
        <v>#N/A</v>
      </c>
      <c r="AG16" s="274" t="e">
        <f t="shared" ca="1" si="13"/>
        <v>#N/A</v>
      </c>
      <c r="AH16" s="72" t="e">
        <f t="shared" ca="1" si="14"/>
        <v>#REF!</v>
      </c>
      <c r="AI16" s="274" t="e">
        <f t="shared" ca="1" si="15"/>
        <v>#REF!</v>
      </c>
      <c r="AJ16" s="274" t="e">
        <f t="shared" ca="1" si="16"/>
        <v>#REF!</v>
      </c>
      <c r="AK16" s="274"/>
      <c r="AL16" s="72" t="e">
        <f ca="1">IF(AL$1,Chart!AG$1+AL$1,AL17+Chart!$H$2)</f>
        <v>#REF!</v>
      </c>
      <c r="AM16" s="72" t="e">
        <f ca="1">IF(AM$1,Chart!AG$1+AM$1,AM17+Chart!$H$2)</f>
        <v>#REF!</v>
      </c>
      <c r="AN16" s="52" t="e">
        <f ca="1">MATCH(AN$1,OFFSET(DUT!$B$17,AN15+1,0,200),0)+AN15</f>
        <v>#N/A</v>
      </c>
      <c r="AO16" s="52" t="e">
        <f ca="1">OFFSET(DUT!$E$17,AN16,0)</f>
        <v>#N/A</v>
      </c>
      <c r="AP16" s="52" t="e">
        <f ca="1">OFFSET(DUT!$F$17,AN16,0)</f>
        <v>#N/A</v>
      </c>
      <c r="AQ16" s="274" t="e">
        <f t="shared" ca="1" si="17"/>
        <v>#N/A</v>
      </c>
      <c r="AR16" s="72" t="e">
        <f t="shared" ca="1" si="18"/>
        <v>#REF!</v>
      </c>
      <c r="AS16" s="274" t="e">
        <f t="shared" ca="1" si="19"/>
        <v>#REF!</v>
      </c>
      <c r="AT16" s="274" t="e">
        <f t="shared" ca="1" si="20"/>
        <v>#REF!</v>
      </c>
      <c r="AU16" s="274"/>
      <c r="AV16" s="72" t="e">
        <f ca="1">IF(AV$1,Chart!AQ$1+AV$1,AV17+Chart!$H$2)</f>
        <v>#REF!</v>
      </c>
      <c r="AW16" s="72" t="e">
        <f ca="1">IF(AW$1,Chart!AQ$1+AW$1,AW17+Chart!$H$2)</f>
        <v>#REF!</v>
      </c>
      <c r="AX16" s="52"/>
      <c r="AY16" s="52"/>
      <c r="AZ16" s="52"/>
      <c r="BA16" s="52"/>
      <c r="BB16" s="52"/>
      <c r="BC16" s="52"/>
      <c r="BD16" s="83" t="b">
        <f ca="1">ISNUMBER(MATCH(BE16,OFFSET(DUT!$C$15,0,0,$BE$23),0))</f>
        <v>0</v>
      </c>
      <c r="BE16" s="52" t="s">
        <v>30</v>
      </c>
      <c r="BF16" s="35">
        <f ca="1">IF(BD16,COUNTIF(OFFSET(DUT!$C$17,0,0,$BE$23),BE16),1)</f>
        <v>1</v>
      </c>
      <c r="BG16" s="54">
        <f ca="1">IF(BD16,SUMIF($BD$14:BF15,TRUE,$BF$14:BF15),0)</f>
        <v>0</v>
      </c>
      <c r="BH16" s="99">
        <f t="shared" ca="1" si="23"/>
        <v>201</v>
      </c>
    </row>
    <row r="17" spans="1:64">
      <c r="A17" s="83" t="e">
        <f t="shared" ca="1" si="0"/>
        <v>#N/A</v>
      </c>
      <c r="B17" s="35" t="e">
        <f t="shared" ca="1" si="1"/>
        <v>#N/A</v>
      </c>
      <c r="C17" s="51" t="e">
        <f ca="1">MATCH(D17,OFFSET(DUT!$C$17,(C16*(A17=A16))+1,0,$BE$23,1),0)+C16*(A17=A16)</f>
        <v>#N/A</v>
      </c>
      <c r="D17" s="322" t="e">
        <f t="shared" ca="1" si="2"/>
        <v>#N/A</v>
      </c>
      <c r="E17" s="37" t="e">
        <f ca="1">(OFFSET(DUT!$E$17,C17,0)-$BE$27)</f>
        <v>#N/A</v>
      </c>
      <c r="F17" s="105" t="e">
        <f ca="1">(OFFSET(DUT!$F$17,C17,0)-$BF$27)</f>
        <v>#N/A</v>
      </c>
      <c r="G17" s="37"/>
      <c r="H17" s="52"/>
      <c r="I17" s="52"/>
      <c r="J17" s="52" t="e">
        <f ca="1">MATCH(J$1,OFFSET(DUT!$B$17,J16+1,0,200),0)+J16</f>
        <v>#N/A</v>
      </c>
      <c r="K17" s="52" t="e">
        <f ca="1">OFFSET(DUT!$E$17,J17,0)</f>
        <v>#N/A</v>
      </c>
      <c r="L17" s="52" t="e">
        <f ca="1">OFFSET(DUT!$F$17,J17,0)</f>
        <v>#N/A</v>
      </c>
      <c r="M17" s="274" t="e">
        <f t="shared" ca="1" si="5"/>
        <v>#N/A</v>
      </c>
      <c r="N17" s="72" t="e">
        <f t="shared" ca="1" si="6"/>
        <v>#REF!</v>
      </c>
      <c r="O17" s="274" t="e">
        <f t="shared" ca="1" si="7"/>
        <v>#REF!</v>
      </c>
      <c r="P17" s="274" t="e">
        <f t="shared" ca="1" si="8"/>
        <v>#REF!</v>
      </c>
      <c r="Q17" s="79">
        <f>Q14+1</f>
        <v>5</v>
      </c>
      <c r="R17" s="72" t="e">
        <f ca="1">OFFSET(O$3,$Q17,0)+(0.5*R$1)</f>
        <v>#REF!</v>
      </c>
      <c r="S17" s="72" t="e">
        <f ca="1">OFFSET(P$3,Q17,0)+(0.5*S$1)</f>
        <v>#REF!</v>
      </c>
      <c r="T17" s="52" t="e">
        <f ca="1">MATCH(T$1,OFFSET(DUT!$B$17,T16+1,0,200),0)+T16</f>
        <v>#N/A</v>
      </c>
      <c r="U17" s="52" t="e">
        <f ca="1">OFFSET(DUT!$E$17,T17,0)</f>
        <v>#N/A</v>
      </c>
      <c r="V17" s="52" t="e">
        <f ca="1">OFFSET(DUT!$F$17,T17,0)</f>
        <v>#N/A</v>
      </c>
      <c r="W17" s="274" t="e">
        <f t="shared" ca="1" si="9"/>
        <v>#N/A</v>
      </c>
      <c r="X17" s="72" t="e">
        <f t="shared" ca="1" si="10"/>
        <v>#REF!</v>
      </c>
      <c r="Y17" s="274" t="e">
        <f t="shared" ca="1" si="11"/>
        <v>#REF!</v>
      </c>
      <c r="Z17" s="274" t="e">
        <f t="shared" ca="1" si="12"/>
        <v>#REF!</v>
      </c>
      <c r="AA17" s="274">
        <f>AA14+1</f>
        <v>5</v>
      </c>
      <c r="AB17" s="72" t="e">
        <f ca="1">OFFSET(Y$3,$Q17,0)+(0.5*AB$1)</f>
        <v>#REF!</v>
      </c>
      <c r="AC17" s="72" t="e">
        <f ca="1">OFFSET(Z$3,AA17,0)+(0.5*AC$1)</f>
        <v>#REF!</v>
      </c>
      <c r="AD17" s="52" t="e">
        <f ca="1">MATCH(AD$1,OFFSET(DUT!$B$17,AD16+1,0,200),0)+AD16</f>
        <v>#N/A</v>
      </c>
      <c r="AE17" s="52" t="e">
        <f ca="1">OFFSET(DUT!$E$17,AD17,0)</f>
        <v>#N/A</v>
      </c>
      <c r="AF17" s="52" t="e">
        <f ca="1">OFFSET(DUT!$F$17,AD17,0)</f>
        <v>#N/A</v>
      </c>
      <c r="AG17" s="274" t="e">
        <f t="shared" ca="1" si="13"/>
        <v>#N/A</v>
      </c>
      <c r="AH17" s="72" t="e">
        <f t="shared" ca="1" si="14"/>
        <v>#REF!</v>
      </c>
      <c r="AI17" s="274" t="e">
        <f t="shared" ca="1" si="15"/>
        <v>#REF!</v>
      </c>
      <c r="AJ17" s="274" t="e">
        <f t="shared" ca="1" si="16"/>
        <v>#REF!</v>
      </c>
      <c r="AK17" s="274">
        <f>AK14+1</f>
        <v>5</v>
      </c>
      <c r="AL17" s="72" t="e">
        <f ca="1">OFFSET(AI$3,$Q17,0)+(0.5*AL$1)</f>
        <v>#REF!</v>
      </c>
      <c r="AM17" s="72" t="e">
        <f ca="1">OFFSET(AJ$3,AK17,0)+(0.5*AM$1)</f>
        <v>#REF!</v>
      </c>
      <c r="AN17" s="52" t="e">
        <f ca="1">MATCH(AN$1,OFFSET(DUT!$B$17,AN16+1,0,200),0)+AN16</f>
        <v>#N/A</v>
      </c>
      <c r="AO17" s="52" t="e">
        <f ca="1">OFFSET(DUT!$E$17,AN17,0)</f>
        <v>#N/A</v>
      </c>
      <c r="AP17" s="52" t="e">
        <f ca="1">OFFSET(DUT!$F$17,AN17,0)</f>
        <v>#N/A</v>
      </c>
      <c r="AQ17" s="274" t="e">
        <f t="shared" ca="1" si="17"/>
        <v>#N/A</v>
      </c>
      <c r="AR17" s="72" t="e">
        <f t="shared" ca="1" si="18"/>
        <v>#REF!</v>
      </c>
      <c r="AS17" s="274" t="e">
        <f t="shared" ca="1" si="19"/>
        <v>#REF!</v>
      </c>
      <c r="AT17" s="274" t="e">
        <f t="shared" ca="1" si="20"/>
        <v>#REF!</v>
      </c>
      <c r="AU17" s="274">
        <f>AU14+1</f>
        <v>5</v>
      </c>
      <c r="AV17" s="72" t="e">
        <f ca="1">OFFSET(AS$3,$Q17,0)+(0.5*AV$1)</f>
        <v>#REF!</v>
      </c>
      <c r="AW17" s="72" t="e">
        <f ca="1">OFFSET(AT$3,AU17,0)+(0.5*AW$1)</f>
        <v>#REF!</v>
      </c>
      <c r="AX17" s="52"/>
      <c r="AY17" s="52"/>
      <c r="AZ17" s="52"/>
      <c r="BA17" s="52"/>
      <c r="BB17" s="52"/>
      <c r="BC17" s="52"/>
      <c r="BD17" s="83" t="b">
        <f ca="1">ISNUMBER(MATCH(BE17,OFFSET(DUT!$C$15,0,0,$BE$23),0))</f>
        <v>0</v>
      </c>
      <c r="BE17" s="52" t="s">
        <v>35</v>
      </c>
      <c r="BF17" s="35">
        <f ca="1">IF(BD17,COUNTIF(OFFSET(DUT!$C$17,0,0,$BE$23),BE17),1)</f>
        <v>1</v>
      </c>
      <c r="BG17" s="54">
        <f ca="1">IF(BD17,SUMIF($BD$14:BF16,TRUE,$BF$14:BF16),0)</f>
        <v>0</v>
      </c>
      <c r="BH17" s="99">
        <f t="shared" ca="1" si="23"/>
        <v>201</v>
      </c>
    </row>
    <row r="18" spans="1:64">
      <c r="A18" s="83" t="e">
        <f t="shared" ca="1" si="0"/>
        <v>#N/A</v>
      </c>
      <c r="B18" s="35" t="e">
        <f t="shared" ca="1" si="1"/>
        <v>#N/A</v>
      </c>
      <c r="C18" s="51" t="e">
        <f ca="1">MATCH(D18,OFFSET(DUT!$C$17,(C17*(A18=A17))+1,0,$BE$23,1),0)+C17*(A18=A17)</f>
        <v>#N/A</v>
      </c>
      <c r="D18" s="322" t="e">
        <f t="shared" ca="1" si="2"/>
        <v>#N/A</v>
      </c>
      <c r="E18" s="37" t="e">
        <f ca="1">(OFFSET(DUT!$E$17,C18,0)-$BE$27)</f>
        <v>#N/A</v>
      </c>
      <c r="F18" s="105" t="e">
        <f ca="1">(OFFSET(DUT!$F$17,C18,0)-$BF$27)</f>
        <v>#N/A</v>
      </c>
      <c r="G18" s="37"/>
      <c r="H18" s="52"/>
      <c r="I18" s="52"/>
      <c r="J18" s="52" t="e">
        <f ca="1">MATCH(J$1,OFFSET(DUT!$B$17,J17+1,0,200),0)+J17</f>
        <v>#N/A</v>
      </c>
      <c r="K18" s="52" t="e">
        <f ca="1">OFFSET(DUT!$E$17,J18,0)</f>
        <v>#N/A</v>
      </c>
      <c r="L18" s="52" t="e">
        <f ca="1">OFFSET(DUT!$F$17,J18,0)</f>
        <v>#N/A</v>
      </c>
      <c r="M18" s="274" t="e">
        <f t="shared" ca="1" si="5"/>
        <v>#N/A</v>
      </c>
      <c r="N18" s="72" t="e">
        <f t="shared" ca="1" si="6"/>
        <v>#REF!</v>
      </c>
      <c r="O18" s="274" t="e">
        <f t="shared" ca="1" si="7"/>
        <v>#REF!</v>
      </c>
      <c r="P18" s="274" t="e">
        <f t="shared" ca="1" si="8"/>
        <v>#REF!</v>
      </c>
      <c r="Q18" s="79"/>
      <c r="R18" s="72" t="e">
        <f ca="1">IF(R$1,Chart!M$1+R$1,R17-Chart!$H$2)</f>
        <v>#REF!</v>
      </c>
      <c r="S18" s="72" t="e">
        <f ca="1">IF(S$1,Chart!M$1+S$1,S17-Chart!$H$2)</f>
        <v>#REF!</v>
      </c>
      <c r="T18" s="52" t="e">
        <f ca="1">MATCH(T$1,OFFSET(DUT!$B$17,T17+1,0,200),0)+T17</f>
        <v>#N/A</v>
      </c>
      <c r="U18" s="52" t="e">
        <f ca="1">OFFSET(DUT!$E$17,T18,0)</f>
        <v>#N/A</v>
      </c>
      <c r="V18" s="52" t="e">
        <f ca="1">OFFSET(DUT!$F$17,T18,0)</f>
        <v>#N/A</v>
      </c>
      <c r="W18" s="274" t="e">
        <f t="shared" ca="1" si="9"/>
        <v>#N/A</v>
      </c>
      <c r="X18" s="72" t="e">
        <f t="shared" ca="1" si="10"/>
        <v>#REF!</v>
      </c>
      <c r="Y18" s="274" t="e">
        <f t="shared" ca="1" si="11"/>
        <v>#REF!</v>
      </c>
      <c r="Z18" s="274" t="e">
        <f t="shared" ca="1" si="12"/>
        <v>#REF!</v>
      </c>
      <c r="AA18" s="274"/>
      <c r="AB18" s="72" t="e">
        <f ca="1">IF(AB$1,Chart!W$1+AB$1,AB17-Chart!$H$2)</f>
        <v>#REF!</v>
      </c>
      <c r="AC18" s="72" t="e">
        <f ca="1">IF(AC$1,Chart!W$1+AC$1,AC17-Chart!$H$2)</f>
        <v>#REF!</v>
      </c>
      <c r="AD18" s="52" t="e">
        <f ca="1">MATCH(AD$1,OFFSET(DUT!$B$17,AD17+1,0,200),0)+AD17</f>
        <v>#N/A</v>
      </c>
      <c r="AE18" s="52" t="e">
        <f ca="1">OFFSET(DUT!$E$17,AD18,0)</f>
        <v>#N/A</v>
      </c>
      <c r="AF18" s="52" t="e">
        <f ca="1">OFFSET(DUT!$F$17,AD18,0)</f>
        <v>#N/A</v>
      </c>
      <c r="AG18" s="274" t="e">
        <f t="shared" ca="1" si="13"/>
        <v>#N/A</v>
      </c>
      <c r="AH18" s="72" t="e">
        <f t="shared" ca="1" si="14"/>
        <v>#REF!</v>
      </c>
      <c r="AI18" s="274" t="e">
        <f t="shared" ca="1" si="15"/>
        <v>#REF!</v>
      </c>
      <c r="AJ18" s="274" t="e">
        <f t="shared" ca="1" si="16"/>
        <v>#REF!</v>
      </c>
      <c r="AK18" s="274"/>
      <c r="AL18" s="72" t="e">
        <f ca="1">IF(AL$1,Chart!AG$1+AL$1,AL17-Chart!$H$2)</f>
        <v>#REF!</v>
      </c>
      <c r="AM18" s="72" t="e">
        <f ca="1">IF(AM$1,Chart!AG$1+AM$1,AM17-Chart!$H$2)</f>
        <v>#REF!</v>
      </c>
      <c r="AN18" s="52" t="e">
        <f ca="1">MATCH(AN$1,OFFSET(DUT!$B$17,AN17+1,0,200),0)+AN17</f>
        <v>#N/A</v>
      </c>
      <c r="AO18" s="52" t="e">
        <f ca="1">OFFSET(DUT!$E$17,AN18,0)</f>
        <v>#N/A</v>
      </c>
      <c r="AP18" s="52" t="e">
        <f ca="1">OFFSET(DUT!$F$17,AN18,0)</f>
        <v>#N/A</v>
      </c>
      <c r="AQ18" s="274" t="e">
        <f t="shared" ca="1" si="17"/>
        <v>#N/A</v>
      </c>
      <c r="AR18" s="72" t="e">
        <f t="shared" ca="1" si="18"/>
        <v>#REF!</v>
      </c>
      <c r="AS18" s="274" t="e">
        <f t="shared" ca="1" si="19"/>
        <v>#REF!</v>
      </c>
      <c r="AT18" s="274" t="e">
        <f t="shared" ca="1" si="20"/>
        <v>#REF!</v>
      </c>
      <c r="AU18" s="274"/>
      <c r="AV18" s="72" t="e">
        <f ca="1">IF(AV$1,Chart!AQ$1+AV$1,AV17-Chart!$H$2)</f>
        <v>#REF!</v>
      </c>
      <c r="AW18" s="72" t="e">
        <f ca="1">IF(AW$1,Chart!AQ$1+AW$1,AW17-Chart!$H$2)</f>
        <v>#REF!</v>
      </c>
      <c r="AX18" s="52"/>
      <c r="AY18" s="52"/>
      <c r="AZ18" s="52"/>
      <c r="BA18" s="52"/>
      <c r="BB18" s="52"/>
      <c r="BC18" s="52"/>
      <c r="BD18" s="83" t="b">
        <f ca="1">ISNUMBER(MATCH(BE18,OFFSET(DUT!$C$15,0,0,$BE$23),0))</f>
        <v>0</v>
      </c>
      <c r="BE18" s="52" t="s">
        <v>137</v>
      </c>
      <c r="BF18" s="35">
        <f ca="1">IF(BD18,COUNTIF(OFFSET(DUT!$C$17,0,0,$BE$23),BE18),1)</f>
        <v>1</v>
      </c>
      <c r="BG18" s="54">
        <f ca="1">IF(BD18,SUMIF($BD$14:BF17,TRUE,$BF$14:BF17),0)</f>
        <v>0</v>
      </c>
      <c r="BH18" s="99">
        <f t="shared" ca="1" si="23"/>
        <v>201</v>
      </c>
    </row>
    <row r="19" spans="1:64">
      <c r="A19" s="83" t="e">
        <f t="shared" ca="1" si="0"/>
        <v>#N/A</v>
      </c>
      <c r="B19" s="35" t="e">
        <f t="shared" ca="1" si="1"/>
        <v>#N/A</v>
      </c>
      <c r="C19" s="51" t="e">
        <f ca="1">MATCH(D19,OFFSET(DUT!$C$17,(C18*(A19=A18))+1,0,$BE$23,1),0)+C18*(A19=A18)</f>
        <v>#N/A</v>
      </c>
      <c r="D19" s="322" t="e">
        <f t="shared" ca="1" si="2"/>
        <v>#N/A</v>
      </c>
      <c r="E19" s="37" t="e">
        <f ca="1">(OFFSET(DUT!$E$17,C19,0)-$BE$27)</f>
        <v>#N/A</v>
      </c>
      <c r="F19" s="105" t="e">
        <f ca="1">(OFFSET(DUT!$F$17,C19,0)-$BF$27)</f>
        <v>#N/A</v>
      </c>
      <c r="G19" s="37"/>
      <c r="H19" s="52"/>
      <c r="I19" s="52"/>
      <c r="J19" s="52" t="e">
        <f ca="1">MATCH(J$1,OFFSET(DUT!$B$17,J18+1,0,200),0)+J18</f>
        <v>#N/A</v>
      </c>
      <c r="K19" s="52" t="e">
        <f ca="1">OFFSET(DUT!$E$17,J19,0)</f>
        <v>#N/A</v>
      </c>
      <c r="L19" s="52" t="e">
        <f ca="1">OFFSET(DUT!$F$17,J19,0)</f>
        <v>#N/A</v>
      </c>
      <c r="M19" s="274" t="e">
        <f t="shared" ca="1" si="5"/>
        <v>#N/A</v>
      </c>
      <c r="N19" s="72" t="e">
        <f t="shared" ca="1" si="6"/>
        <v>#REF!</v>
      </c>
      <c r="O19" s="274" t="e">
        <f t="shared" ca="1" si="7"/>
        <v>#REF!</v>
      </c>
      <c r="P19" s="274" t="e">
        <f t="shared" ca="1" si="8"/>
        <v>#REF!</v>
      </c>
      <c r="Q19" s="79"/>
      <c r="R19" s="72" t="e">
        <f ca="1">IF(R$1,Chart!M$1+R$1,R20+Chart!$H$2)</f>
        <v>#REF!</v>
      </c>
      <c r="S19" s="72" t="e">
        <f ca="1">IF(S$1,Chart!M$1+S$1,S20+Chart!$H$2)</f>
        <v>#REF!</v>
      </c>
      <c r="T19" s="52" t="e">
        <f ca="1">MATCH(T$1,OFFSET(DUT!$B$17,T18+1,0,200),0)+T18</f>
        <v>#N/A</v>
      </c>
      <c r="U19" s="52" t="e">
        <f ca="1">OFFSET(DUT!$E$17,T19,0)</f>
        <v>#N/A</v>
      </c>
      <c r="V19" s="52" t="e">
        <f ca="1">OFFSET(DUT!$F$17,T19,0)</f>
        <v>#N/A</v>
      </c>
      <c r="W19" s="274" t="e">
        <f t="shared" ca="1" si="9"/>
        <v>#N/A</v>
      </c>
      <c r="X19" s="72" t="e">
        <f t="shared" ca="1" si="10"/>
        <v>#REF!</v>
      </c>
      <c r="Y19" s="274" t="e">
        <f t="shared" ca="1" si="11"/>
        <v>#REF!</v>
      </c>
      <c r="Z19" s="274" t="e">
        <f t="shared" ca="1" si="12"/>
        <v>#REF!</v>
      </c>
      <c r="AA19" s="274"/>
      <c r="AB19" s="72" t="e">
        <f ca="1">IF(AB$1,Chart!W$1+AB$1,AB20+Chart!$H$2)</f>
        <v>#REF!</v>
      </c>
      <c r="AC19" s="72" t="e">
        <f ca="1">IF(AC$1,Chart!W$1+AC$1,AC20+Chart!$H$2)</f>
        <v>#REF!</v>
      </c>
      <c r="AD19" s="52" t="e">
        <f ca="1">MATCH(AD$1,OFFSET(DUT!$B$17,AD18+1,0,200),0)+AD18</f>
        <v>#N/A</v>
      </c>
      <c r="AE19" s="52" t="e">
        <f ca="1">OFFSET(DUT!$E$17,AD19,0)</f>
        <v>#N/A</v>
      </c>
      <c r="AF19" s="52" t="e">
        <f ca="1">OFFSET(DUT!$F$17,AD19,0)</f>
        <v>#N/A</v>
      </c>
      <c r="AG19" s="274" t="e">
        <f t="shared" ca="1" si="13"/>
        <v>#N/A</v>
      </c>
      <c r="AH19" s="72" t="e">
        <f t="shared" ca="1" si="14"/>
        <v>#REF!</v>
      </c>
      <c r="AI19" s="274" t="e">
        <f t="shared" ca="1" si="15"/>
        <v>#REF!</v>
      </c>
      <c r="AJ19" s="274" t="e">
        <f t="shared" ca="1" si="16"/>
        <v>#REF!</v>
      </c>
      <c r="AK19" s="274"/>
      <c r="AL19" s="72" t="e">
        <f ca="1">IF(AL$1,Chart!AG$1+AL$1,AL20+Chart!$H$2)</f>
        <v>#REF!</v>
      </c>
      <c r="AM19" s="72" t="e">
        <f ca="1">IF(AM$1,Chart!AG$1+AM$1,AM20+Chart!$H$2)</f>
        <v>#REF!</v>
      </c>
      <c r="AN19" s="52" t="e">
        <f ca="1">MATCH(AN$1,OFFSET(DUT!$B$17,AN18+1,0,200),0)+AN18</f>
        <v>#N/A</v>
      </c>
      <c r="AO19" s="52" t="e">
        <f ca="1">OFFSET(DUT!$E$17,AN19,0)</f>
        <v>#N/A</v>
      </c>
      <c r="AP19" s="52" t="e">
        <f ca="1">OFFSET(DUT!$F$17,AN19,0)</f>
        <v>#N/A</v>
      </c>
      <c r="AQ19" s="274" t="e">
        <f t="shared" ca="1" si="17"/>
        <v>#N/A</v>
      </c>
      <c r="AR19" s="72" t="e">
        <f t="shared" ca="1" si="18"/>
        <v>#REF!</v>
      </c>
      <c r="AS19" s="274" t="e">
        <f t="shared" ca="1" si="19"/>
        <v>#REF!</v>
      </c>
      <c r="AT19" s="274" t="e">
        <f t="shared" ca="1" si="20"/>
        <v>#REF!</v>
      </c>
      <c r="AU19" s="274"/>
      <c r="AV19" s="72" t="e">
        <f ca="1">IF(AV$1,Chart!AQ$1+AV$1,AV20+Chart!$H$2)</f>
        <v>#REF!</v>
      </c>
      <c r="AW19" s="72" t="e">
        <f ca="1">IF(AW$1,Chart!AQ$1+AW$1,AW20+Chart!$H$2)</f>
        <v>#REF!</v>
      </c>
      <c r="AX19" s="52"/>
      <c r="AY19" s="52"/>
      <c r="AZ19" s="52"/>
      <c r="BA19" s="52"/>
      <c r="BB19" s="52"/>
      <c r="BC19" s="52"/>
      <c r="BD19" s="84" t="b">
        <f ca="1">ISNUMBER(MATCH(BE19,OFFSET(DUT!$C$15,0,0,$BE$23),0))</f>
        <v>0</v>
      </c>
      <c r="BE19" s="100" t="s">
        <v>33</v>
      </c>
      <c r="BF19" s="101">
        <f ca="1">IF(BD19,COUNTIF(OFFSET(DUT!$C$17,0,0,$BE$23),BE19),1)</f>
        <v>1</v>
      </c>
      <c r="BG19" s="111">
        <f ca="1">IF(BD19,SUMIF($BD$14:BF18,TRUE,$BF$14:BF18),0)</f>
        <v>0</v>
      </c>
      <c r="BH19" s="102">
        <f t="shared" ca="1" si="23"/>
        <v>201</v>
      </c>
    </row>
    <row r="20" spans="1:64">
      <c r="A20" s="83" t="e">
        <f t="shared" ca="1" si="0"/>
        <v>#N/A</v>
      </c>
      <c r="B20" s="35" t="e">
        <f t="shared" ca="1" si="1"/>
        <v>#N/A</v>
      </c>
      <c r="C20" s="51" t="e">
        <f ca="1">MATCH(D20,OFFSET(DUT!$C$17,(C19*(A20=A19))+1,0,$BE$23,1),0)+C19*(A20=A19)</f>
        <v>#N/A</v>
      </c>
      <c r="D20" s="322" t="e">
        <f t="shared" ca="1" si="2"/>
        <v>#N/A</v>
      </c>
      <c r="E20" s="37" t="e">
        <f ca="1">(OFFSET(DUT!$E$17,C20,0)-$BE$27)</f>
        <v>#N/A</v>
      </c>
      <c r="F20" s="105" t="e">
        <f ca="1">(OFFSET(DUT!$F$17,C20,0)-$BF$27)</f>
        <v>#N/A</v>
      </c>
      <c r="G20" s="37"/>
      <c r="H20" s="52"/>
      <c r="I20" s="52"/>
      <c r="J20" s="52" t="e">
        <f ca="1">MATCH(J$1,OFFSET(DUT!$B$17,J19+1,0,200),0)+J19</f>
        <v>#N/A</v>
      </c>
      <c r="K20" s="52" t="e">
        <f ca="1">OFFSET(DUT!$E$17,J20,0)</f>
        <v>#N/A</v>
      </c>
      <c r="L20" s="52" t="e">
        <f ca="1">OFFSET(DUT!$F$17,J20,0)</f>
        <v>#N/A</v>
      </c>
      <c r="M20" s="274" t="e">
        <f t="shared" ca="1" si="5"/>
        <v>#N/A</v>
      </c>
      <c r="N20" s="72" t="e">
        <f t="shared" ca="1" si="6"/>
        <v>#REF!</v>
      </c>
      <c r="O20" s="274" t="e">
        <f t="shared" ca="1" si="7"/>
        <v>#REF!</v>
      </c>
      <c r="P20" s="274" t="e">
        <f t="shared" ca="1" si="8"/>
        <v>#REF!</v>
      </c>
      <c r="Q20" s="79">
        <f>Q17+1</f>
        <v>6</v>
      </c>
      <c r="R20" s="72" t="e">
        <f ca="1">OFFSET(O$3,$Q20,0)+(0.5*R$1)</f>
        <v>#REF!</v>
      </c>
      <c r="S20" s="72" t="e">
        <f ca="1">OFFSET(P$3,Q20,0)+(0.5*S$1)</f>
        <v>#REF!</v>
      </c>
      <c r="T20" s="52" t="e">
        <f ca="1">MATCH(T$1,OFFSET(DUT!$B$17,T19+1,0,200),0)+T19</f>
        <v>#N/A</v>
      </c>
      <c r="U20" s="52" t="e">
        <f ca="1">OFFSET(DUT!$E$17,T20,0)</f>
        <v>#N/A</v>
      </c>
      <c r="V20" s="52" t="e">
        <f ca="1">OFFSET(DUT!$F$17,T20,0)</f>
        <v>#N/A</v>
      </c>
      <c r="W20" s="274" t="e">
        <f t="shared" ca="1" si="9"/>
        <v>#N/A</v>
      </c>
      <c r="X20" s="72" t="e">
        <f t="shared" ca="1" si="10"/>
        <v>#REF!</v>
      </c>
      <c r="Y20" s="274" t="e">
        <f t="shared" ca="1" si="11"/>
        <v>#REF!</v>
      </c>
      <c r="Z20" s="274" t="e">
        <f t="shared" ca="1" si="12"/>
        <v>#REF!</v>
      </c>
      <c r="AA20" s="274">
        <f>AA17+1</f>
        <v>6</v>
      </c>
      <c r="AB20" s="72" t="e">
        <f ca="1">OFFSET(Y$3,$Q20,0)+(0.5*AB$1)</f>
        <v>#REF!</v>
      </c>
      <c r="AC20" s="72" t="e">
        <f ca="1">OFFSET(Z$3,AA20,0)+(0.5*AC$1)</f>
        <v>#REF!</v>
      </c>
      <c r="AD20" s="52" t="e">
        <f ca="1">MATCH(AD$1,OFFSET(DUT!$B$17,AD19+1,0,200),0)+AD19</f>
        <v>#N/A</v>
      </c>
      <c r="AE20" s="52" t="e">
        <f ca="1">OFFSET(DUT!$E$17,AD20,0)</f>
        <v>#N/A</v>
      </c>
      <c r="AF20" s="52" t="e">
        <f ca="1">OFFSET(DUT!$F$17,AD20,0)</f>
        <v>#N/A</v>
      </c>
      <c r="AG20" s="274" t="e">
        <f t="shared" ca="1" si="13"/>
        <v>#N/A</v>
      </c>
      <c r="AH20" s="72" t="e">
        <f t="shared" ca="1" si="14"/>
        <v>#REF!</v>
      </c>
      <c r="AI20" s="274" t="e">
        <f t="shared" ca="1" si="15"/>
        <v>#REF!</v>
      </c>
      <c r="AJ20" s="274" t="e">
        <f t="shared" ca="1" si="16"/>
        <v>#REF!</v>
      </c>
      <c r="AK20" s="274">
        <f>AK17+1</f>
        <v>6</v>
      </c>
      <c r="AL20" s="72" t="e">
        <f ca="1">OFFSET(AI$3,$Q20,0)+(0.5*AL$1)</f>
        <v>#REF!</v>
      </c>
      <c r="AM20" s="72" t="e">
        <f ca="1">OFFSET(AJ$3,AK20,0)+(0.5*AM$1)</f>
        <v>#REF!</v>
      </c>
      <c r="AN20" s="52" t="e">
        <f ca="1">MATCH(AN$1,OFFSET(DUT!$B$17,AN19+1,0,200),0)+AN19</f>
        <v>#N/A</v>
      </c>
      <c r="AO20" s="52" t="e">
        <f ca="1">OFFSET(DUT!$E$17,AN20,0)</f>
        <v>#N/A</v>
      </c>
      <c r="AP20" s="52" t="e">
        <f ca="1">OFFSET(DUT!$F$17,AN20,0)</f>
        <v>#N/A</v>
      </c>
      <c r="AQ20" s="274" t="e">
        <f t="shared" ca="1" si="17"/>
        <v>#N/A</v>
      </c>
      <c r="AR20" s="72" t="e">
        <f t="shared" ca="1" si="18"/>
        <v>#REF!</v>
      </c>
      <c r="AS20" s="274" t="e">
        <f t="shared" ca="1" si="19"/>
        <v>#REF!</v>
      </c>
      <c r="AT20" s="274" t="e">
        <f t="shared" ca="1" si="20"/>
        <v>#REF!</v>
      </c>
      <c r="AU20" s="274">
        <f>AU17+1</f>
        <v>6</v>
      </c>
      <c r="AV20" s="72" t="e">
        <f ca="1">OFFSET(AS$3,$Q20,0)+(0.5*AV$1)</f>
        <v>#REF!</v>
      </c>
      <c r="AW20" s="72" t="e">
        <f ca="1">OFFSET(AT$3,AU20,0)+(0.5*AW$1)</f>
        <v>#REF!</v>
      </c>
      <c r="AX20" s="52"/>
      <c r="AY20" s="52"/>
      <c r="AZ20" s="52"/>
      <c r="BA20" s="52"/>
      <c r="BB20" s="52"/>
      <c r="BC20" s="52"/>
      <c r="BH20" s="39"/>
    </row>
    <row r="21" spans="1:64">
      <c r="A21" s="83" t="e">
        <f t="shared" ca="1" si="0"/>
        <v>#N/A</v>
      </c>
      <c r="B21" s="35" t="e">
        <f t="shared" ca="1" si="1"/>
        <v>#N/A</v>
      </c>
      <c r="C21" s="51" t="e">
        <f ca="1">MATCH(D21,OFFSET(DUT!$C$17,(C20*(A21=A20))+1,0,$BE$23,1),0)+C20*(A21=A20)</f>
        <v>#N/A</v>
      </c>
      <c r="D21" s="322" t="e">
        <f t="shared" ca="1" si="2"/>
        <v>#N/A</v>
      </c>
      <c r="E21" s="37" t="e">
        <f ca="1">(OFFSET(DUT!$E$17,C21,0)-$BE$27)</f>
        <v>#N/A</v>
      </c>
      <c r="F21" s="105" t="e">
        <f ca="1">(OFFSET(DUT!$F$17,C21,0)-$BF$27)</f>
        <v>#N/A</v>
      </c>
      <c r="G21" s="37"/>
      <c r="H21" s="52"/>
      <c r="I21" s="52"/>
      <c r="J21" s="52" t="e">
        <f ca="1">MATCH(J$1,OFFSET(DUT!$B$17,J20+1,0,200),0)+J20</f>
        <v>#N/A</v>
      </c>
      <c r="K21" s="52" t="e">
        <f ca="1">OFFSET(DUT!$E$17,J21,0)</f>
        <v>#N/A</v>
      </c>
      <c r="L21" s="52" t="e">
        <f ca="1">OFFSET(DUT!$F$17,J21,0)</f>
        <v>#N/A</v>
      </c>
      <c r="M21" s="274" t="e">
        <f t="shared" ca="1" si="5"/>
        <v>#N/A</v>
      </c>
      <c r="N21" s="72" t="e">
        <f t="shared" ca="1" si="6"/>
        <v>#REF!</v>
      </c>
      <c r="O21" s="274" t="e">
        <f t="shared" ca="1" si="7"/>
        <v>#REF!</v>
      </c>
      <c r="P21" s="274" t="e">
        <f t="shared" ca="1" si="8"/>
        <v>#REF!</v>
      </c>
      <c r="Q21" s="79"/>
      <c r="R21" s="72" t="e">
        <f ca="1">IF(R$1,Chart!M$1+R$1,R20-Chart!$H$2)</f>
        <v>#REF!</v>
      </c>
      <c r="S21" s="72" t="e">
        <f ca="1">IF(S$1,Chart!M$1+S$1,S20-Chart!$H$2)</f>
        <v>#REF!</v>
      </c>
      <c r="T21" s="52" t="e">
        <f ca="1">MATCH(T$1,OFFSET(DUT!$B$17,T20+1,0,200),0)+T20</f>
        <v>#N/A</v>
      </c>
      <c r="U21" s="52" t="e">
        <f ca="1">OFFSET(DUT!$E$17,T21,0)</f>
        <v>#N/A</v>
      </c>
      <c r="V21" s="52" t="e">
        <f ca="1">OFFSET(DUT!$F$17,T21,0)</f>
        <v>#N/A</v>
      </c>
      <c r="W21" s="274" t="e">
        <f t="shared" ca="1" si="9"/>
        <v>#N/A</v>
      </c>
      <c r="X21" s="72" t="e">
        <f t="shared" ca="1" si="10"/>
        <v>#REF!</v>
      </c>
      <c r="Y21" s="274" t="e">
        <f t="shared" ca="1" si="11"/>
        <v>#REF!</v>
      </c>
      <c r="Z21" s="274" t="e">
        <f t="shared" ca="1" si="12"/>
        <v>#REF!</v>
      </c>
      <c r="AA21" s="274"/>
      <c r="AB21" s="72" t="e">
        <f ca="1">IF(AB$1,Chart!W$1+AB$1,AB20-Chart!$H$2)</f>
        <v>#REF!</v>
      </c>
      <c r="AC21" s="72" t="e">
        <f ca="1">IF(AC$1,Chart!W$1+AC$1,AC20-Chart!$H$2)</f>
        <v>#REF!</v>
      </c>
      <c r="AD21" s="52" t="e">
        <f ca="1">MATCH(AD$1,OFFSET(DUT!$B$17,AD20+1,0,200),0)+AD20</f>
        <v>#N/A</v>
      </c>
      <c r="AE21" s="52" t="e">
        <f ca="1">OFFSET(DUT!$E$17,AD21,0)</f>
        <v>#N/A</v>
      </c>
      <c r="AF21" s="52" t="e">
        <f ca="1">OFFSET(DUT!$F$17,AD21,0)</f>
        <v>#N/A</v>
      </c>
      <c r="AG21" s="274" t="e">
        <f t="shared" ca="1" si="13"/>
        <v>#N/A</v>
      </c>
      <c r="AH21" s="72" t="e">
        <f t="shared" ca="1" si="14"/>
        <v>#REF!</v>
      </c>
      <c r="AI21" s="274" t="e">
        <f t="shared" ca="1" si="15"/>
        <v>#REF!</v>
      </c>
      <c r="AJ21" s="274" t="e">
        <f t="shared" ca="1" si="16"/>
        <v>#REF!</v>
      </c>
      <c r="AK21" s="274"/>
      <c r="AL21" s="72" t="e">
        <f ca="1">IF(AL$1,Chart!AG$1+AL$1,AL20-Chart!$H$2)</f>
        <v>#REF!</v>
      </c>
      <c r="AM21" s="72" t="e">
        <f ca="1">IF(AM$1,Chart!AG$1+AM$1,AM20-Chart!$H$2)</f>
        <v>#REF!</v>
      </c>
      <c r="AN21" s="52" t="e">
        <f ca="1">MATCH(AN$1,OFFSET(DUT!$B$17,AN20+1,0,200),0)+AN20</f>
        <v>#N/A</v>
      </c>
      <c r="AO21" s="52" t="e">
        <f ca="1">OFFSET(DUT!$E$17,AN21,0)</f>
        <v>#N/A</v>
      </c>
      <c r="AP21" s="52" t="e">
        <f ca="1">OFFSET(DUT!$F$17,AN21,0)</f>
        <v>#N/A</v>
      </c>
      <c r="AQ21" s="274" t="e">
        <f t="shared" ca="1" si="17"/>
        <v>#N/A</v>
      </c>
      <c r="AR21" s="72" t="e">
        <f t="shared" ca="1" si="18"/>
        <v>#REF!</v>
      </c>
      <c r="AS21" s="274" t="e">
        <f t="shared" ca="1" si="19"/>
        <v>#REF!</v>
      </c>
      <c r="AT21" s="274" t="e">
        <f t="shared" ca="1" si="20"/>
        <v>#REF!</v>
      </c>
      <c r="AU21" s="274"/>
      <c r="AV21" s="72" t="e">
        <f ca="1">IF(AV$1,Chart!AQ$1+AV$1,AV20-Chart!$H$2)</f>
        <v>#REF!</v>
      </c>
      <c r="AW21" s="72" t="e">
        <f ca="1">IF(AW$1,Chart!AQ$1+AW$1,AW20-Chart!$H$2)</f>
        <v>#REF!</v>
      </c>
      <c r="AX21" s="52"/>
      <c r="AY21" s="52"/>
      <c r="AZ21" s="52"/>
      <c r="BA21" s="52"/>
      <c r="BB21" s="52"/>
      <c r="BC21" s="52"/>
      <c r="BH21" s="36"/>
      <c r="BL21" s="5"/>
    </row>
    <row r="22" spans="1:64">
      <c r="A22" s="83" t="e">
        <f t="shared" ca="1" si="0"/>
        <v>#N/A</v>
      </c>
      <c r="B22" s="35" t="e">
        <f t="shared" ca="1" si="1"/>
        <v>#N/A</v>
      </c>
      <c r="C22" s="51" t="e">
        <f ca="1">MATCH(D22,OFFSET(DUT!$C$17,(C21*(A22=A21))+1,0,$BE$23,1),0)+C21*(A22=A21)</f>
        <v>#N/A</v>
      </c>
      <c r="D22" s="322" t="e">
        <f t="shared" ca="1" si="2"/>
        <v>#N/A</v>
      </c>
      <c r="E22" s="37" t="e">
        <f ca="1">(OFFSET(DUT!$E$17,C22,0)-$BE$27)</f>
        <v>#N/A</v>
      </c>
      <c r="F22" s="105" t="e">
        <f ca="1">(OFFSET(DUT!$F$17,C22,0)-$BF$27)</f>
        <v>#N/A</v>
      </c>
      <c r="G22" s="37"/>
      <c r="H22" s="52"/>
      <c r="I22" s="52"/>
      <c r="J22" s="52" t="e">
        <f ca="1">MATCH(J$1,OFFSET(DUT!$B$17,J21+1,0,200),0)+J21</f>
        <v>#N/A</v>
      </c>
      <c r="K22" s="52" t="e">
        <f ca="1">OFFSET(DUT!$E$17,J22,0)</f>
        <v>#N/A</v>
      </c>
      <c r="L22" s="52" t="e">
        <f ca="1">OFFSET(DUT!$F$17,J22,0)</f>
        <v>#N/A</v>
      </c>
      <c r="M22" s="274" t="e">
        <f t="shared" ca="1" si="5"/>
        <v>#N/A</v>
      </c>
      <c r="N22" s="72" t="e">
        <f t="shared" ca="1" si="6"/>
        <v>#REF!</v>
      </c>
      <c r="O22" s="274" t="e">
        <f t="shared" ca="1" si="7"/>
        <v>#REF!</v>
      </c>
      <c r="P22" s="274" t="e">
        <f t="shared" ca="1" si="8"/>
        <v>#REF!</v>
      </c>
      <c r="Q22" s="79"/>
      <c r="R22" s="72" t="e">
        <f ca="1">IF(R$1,Chart!M$1+R$1,R23+Chart!$H$2)</f>
        <v>#REF!</v>
      </c>
      <c r="S22" s="72" t="e">
        <f ca="1">IF(S$1,Chart!M$1+S$1,S23+Chart!$H$2)</f>
        <v>#REF!</v>
      </c>
      <c r="T22" s="52" t="e">
        <f ca="1">MATCH(T$1,OFFSET(DUT!$B$17,T21+1,0,200),0)+T21</f>
        <v>#N/A</v>
      </c>
      <c r="U22" s="52" t="e">
        <f ca="1">OFFSET(DUT!$E$17,T22,0)</f>
        <v>#N/A</v>
      </c>
      <c r="V22" s="52" t="e">
        <f ca="1">OFFSET(DUT!$F$17,T22,0)</f>
        <v>#N/A</v>
      </c>
      <c r="W22" s="274" t="e">
        <f t="shared" ca="1" si="9"/>
        <v>#N/A</v>
      </c>
      <c r="X22" s="72" t="e">
        <f t="shared" ca="1" si="10"/>
        <v>#REF!</v>
      </c>
      <c r="Y22" s="274" t="e">
        <f t="shared" ca="1" si="11"/>
        <v>#REF!</v>
      </c>
      <c r="Z22" s="274" t="e">
        <f t="shared" ca="1" si="12"/>
        <v>#REF!</v>
      </c>
      <c r="AA22" s="274"/>
      <c r="AB22" s="72" t="e">
        <f ca="1">IF(AB$1,Chart!W$1+AB$1,AB23+Chart!$H$2)</f>
        <v>#REF!</v>
      </c>
      <c r="AC22" s="72" t="e">
        <f ca="1">IF(AC$1,Chart!W$1+AC$1,AC23+Chart!$H$2)</f>
        <v>#REF!</v>
      </c>
      <c r="AD22" s="52" t="e">
        <f ca="1">MATCH(AD$1,OFFSET(DUT!$B$17,AD21+1,0,200),0)+AD21</f>
        <v>#N/A</v>
      </c>
      <c r="AE22" s="52" t="e">
        <f ca="1">OFFSET(DUT!$E$17,AD22,0)</f>
        <v>#N/A</v>
      </c>
      <c r="AF22" s="52" t="e">
        <f ca="1">OFFSET(DUT!$F$17,AD22,0)</f>
        <v>#N/A</v>
      </c>
      <c r="AG22" s="274" t="e">
        <f t="shared" ca="1" si="13"/>
        <v>#N/A</v>
      </c>
      <c r="AH22" s="72" t="e">
        <f t="shared" ca="1" si="14"/>
        <v>#REF!</v>
      </c>
      <c r="AI22" s="274" t="e">
        <f t="shared" ca="1" si="15"/>
        <v>#REF!</v>
      </c>
      <c r="AJ22" s="274" t="e">
        <f t="shared" ca="1" si="16"/>
        <v>#REF!</v>
      </c>
      <c r="AK22" s="274"/>
      <c r="AL22" s="72" t="e">
        <f ca="1">IF(AL$1,Chart!AG$1+AL$1,AL23+Chart!$H$2)</f>
        <v>#REF!</v>
      </c>
      <c r="AM22" s="72" t="e">
        <f ca="1">IF(AM$1,Chart!AG$1+AM$1,AM23+Chart!$H$2)</f>
        <v>#REF!</v>
      </c>
      <c r="AN22" s="52" t="e">
        <f ca="1">MATCH(AN$1,OFFSET(DUT!$B$17,AN21+1,0,200),0)+AN21</f>
        <v>#N/A</v>
      </c>
      <c r="AO22" s="52" t="e">
        <f ca="1">OFFSET(DUT!$E$17,AN22,0)</f>
        <v>#N/A</v>
      </c>
      <c r="AP22" s="52" t="e">
        <f ca="1">OFFSET(DUT!$F$17,AN22,0)</f>
        <v>#N/A</v>
      </c>
      <c r="AQ22" s="274" t="e">
        <f t="shared" ca="1" si="17"/>
        <v>#N/A</v>
      </c>
      <c r="AR22" s="72" t="e">
        <f t="shared" ca="1" si="18"/>
        <v>#REF!</v>
      </c>
      <c r="AS22" s="274" t="e">
        <f t="shared" ca="1" si="19"/>
        <v>#REF!</v>
      </c>
      <c r="AT22" s="274" t="e">
        <f t="shared" ca="1" si="20"/>
        <v>#REF!</v>
      </c>
      <c r="AU22" s="274"/>
      <c r="AV22" s="72" t="e">
        <f ca="1">IF(AV$1,Chart!AQ$1+AV$1,AV23+Chart!$H$2)</f>
        <v>#REF!</v>
      </c>
      <c r="AW22" s="72" t="e">
        <f ca="1">IF(AW$1,Chart!AQ$1+AW$1,AW23+Chart!$H$2)</f>
        <v>#REF!</v>
      </c>
      <c r="AX22" s="52"/>
      <c r="AY22" s="52"/>
      <c r="AZ22" s="52"/>
      <c r="BA22" s="52"/>
      <c r="BB22" s="52"/>
      <c r="BC22" s="52"/>
      <c r="BH22" s="36"/>
      <c r="BL22" s="5"/>
    </row>
    <row r="23" spans="1:64">
      <c r="A23" s="83" t="e">
        <f t="shared" ca="1" si="0"/>
        <v>#N/A</v>
      </c>
      <c r="B23" s="35" t="e">
        <f t="shared" ca="1" si="1"/>
        <v>#N/A</v>
      </c>
      <c r="C23" s="51" t="e">
        <f ca="1">MATCH(D23,OFFSET(DUT!$C$17,(C22*(A23=A22))+1,0,$BE$23,1),0)+C22*(A23=A22)</f>
        <v>#N/A</v>
      </c>
      <c r="D23" s="322" t="e">
        <f t="shared" ca="1" si="2"/>
        <v>#N/A</v>
      </c>
      <c r="E23" s="37" t="e">
        <f ca="1">(OFFSET(DUT!$E$17,C23,0)-$BE$27)</f>
        <v>#N/A</v>
      </c>
      <c r="F23" s="105" t="e">
        <f ca="1">(OFFSET(DUT!$F$17,C23,0)-$BF$27)</f>
        <v>#N/A</v>
      </c>
      <c r="G23" s="37"/>
      <c r="H23" s="52"/>
      <c r="I23" s="52"/>
      <c r="J23" s="52" t="e">
        <f ca="1">MATCH(J$1,OFFSET(DUT!$B$17,J22+1,0,200),0)+J22</f>
        <v>#N/A</v>
      </c>
      <c r="K23" s="52" t="e">
        <f ca="1">OFFSET(DUT!$E$17,J23,0)</f>
        <v>#N/A</v>
      </c>
      <c r="L23" s="52" t="e">
        <f ca="1">OFFSET(DUT!$F$17,J23,0)</f>
        <v>#N/A</v>
      </c>
      <c r="M23" s="274" t="e">
        <f t="shared" ca="1" si="5"/>
        <v>#N/A</v>
      </c>
      <c r="N23" s="72" t="e">
        <f t="shared" ca="1" si="6"/>
        <v>#REF!</v>
      </c>
      <c r="O23" s="274" t="e">
        <f t="shared" ca="1" si="7"/>
        <v>#REF!</v>
      </c>
      <c r="P23" s="274" t="e">
        <f t="shared" ca="1" si="8"/>
        <v>#REF!</v>
      </c>
      <c r="Q23" s="79">
        <f>Q20+1</f>
        <v>7</v>
      </c>
      <c r="R23" s="72" t="e">
        <f ca="1">OFFSET(O$3,$Q23,0)+(0.5*R$1)</f>
        <v>#REF!</v>
      </c>
      <c r="S23" s="72" t="e">
        <f ca="1">OFFSET(P$3,Q23,0)+(0.5*S$1)</f>
        <v>#REF!</v>
      </c>
      <c r="T23" s="52" t="e">
        <f ca="1">MATCH(T$1,OFFSET(DUT!$B$17,T22+1,0,200),0)+T22</f>
        <v>#N/A</v>
      </c>
      <c r="U23" s="52" t="e">
        <f ca="1">OFFSET(DUT!$E$17,T23,0)</f>
        <v>#N/A</v>
      </c>
      <c r="V23" s="52" t="e">
        <f ca="1">OFFSET(DUT!$F$17,T23,0)</f>
        <v>#N/A</v>
      </c>
      <c r="W23" s="274" t="e">
        <f t="shared" ca="1" si="9"/>
        <v>#N/A</v>
      </c>
      <c r="X23" s="72" t="e">
        <f t="shared" ca="1" si="10"/>
        <v>#REF!</v>
      </c>
      <c r="Y23" s="274" t="e">
        <f t="shared" ca="1" si="11"/>
        <v>#REF!</v>
      </c>
      <c r="Z23" s="274" t="e">
        <f t="shared" ca="1" si="12"/>
        <v>#REF!</v>
      </c>
      <c r="AA23" s="274">
        <f>AA20+1</f>
        <v>7</v>
      </c>
      <c r="AB23" s="72" t="e">
        <f ca="1">OFFSET(Y$3,$Q23,0)+(0.5*AB$1)</f>
        <v>#REF!</v>
      </c>
      <c r="AC23" s="72" t="e">
        <f ca="1">OFFSET(Z$3,AA23,0)+(0.5*AC$1)</f>
        <v>#REF!</v>
      </c>
      <c r="AD23" s="52" t="e">
        <f ca="1">MATCH(AD$1,OFFSET(DUT!$B$17,AD22+1,0,200),0)+AD22</f>
        <v>#N/A</v>
      </c>
      <c r="AE23" s="52" t="e">
        <f ca="1">OFFSET(DUT!$E$17,AD23,0)</f>
        <v>#N/A</v>
      </c>
      <c r="AF23" s="52" t="e">
        <f ca="1">OFFSET(DUT!$F$17,AD23,0)</f>
        <v>#N/A</v>
      </c>
      <c r="AG23" s="274" t="e">
        <f t="shared" ca="1" si="13"/>
        <v>#N/A</v>
      </c>
      <c r="AH23" s="72" t="e">
        <f t="shared" ca="1" si="14"/>
        <v>#REF!</v>
      </c>
      <c r="AI23" s="274" t="e">
        <f t="shared" ca="1" si="15"/>
        <v>#REF!</v>
      </c>
      <c r="AJ23" s="274" t="e">
        <f t="shared" ca="1" si="16"/>
        <v>#REF!</v>
      </c>
      <c r="AK23" s="274">
        <f>AK20+1</f>
        <v>7</v>
      </c>
      <c r="AL23" s="72" t="e">
        <f ca="1">OFFSET(AI$3,$Q23,0)+(0.5*AL$1)</f>
        <v>#REF!</v>
      </c>
      <c r="AM23" s="72" t="e">
        <f ca="1">OFFSET(AJ$3,AK23,0)+(0.5*AM$1)</f>
        <v>#REF!</v>
      </c>
      <c r="AN23" s="52" t="e">
        <f ca="1">MATCH(AN$1,OFFSET(DUT!$B$17,AN22+1,0,200),0)+AN22</f>
        <v>#N/A</v>
      </c>
      <c r="AO23" s="52" t="e">
        <f ca="1">OFFSET(DUT!$E$17,AN23,0)</f>
        <v>#N/A</v>
      </c>
      <c r="AP23" s="52" t="e">
        <f ca="1">OFFSET(DUT!$F$17,AN23,0)</f>
        <v>#N/A</v>
      </c>
      <c r="AQ23" s="274" t="e">
        <f t="shared" ca="1" si="17"/>
        <v>#N/A</v>
      </c>
      <c r="AR23" s="72" t="e">
        <f t="shared" ca="1" si="18"/>
        <v>#REF!</v>
      </c>
      <c r="AS23" s="274" t="e">
        <f t="shared" ca="1" si="19"/>
        <v>#REF!</v>
      </c>
      <c r="AT23" s="274" t="e">
        <f t="shared" ca="1" si="20"/>
        <v>#REF!</v>
      </c>
      <c r="AU23" s="274">
        <f>AU20+1</f>
        <v>7</v>
      </c>
      <c r="AV23" s="72" t="e">
        <f ca="1">OFFSET(AS$3,$Q23,0)+(0.5*AV$1)</f>
        <v>#REF!</v>
      </c>
      <c r="AW23" s="72" t="e">
        <f ca="1">OFFSET(AT$3,AU23,0)+(0.5*AW$1)</f>
        <v>#REF!</v>
      </c>
      <c r="AX23" s="52"/>
      <c r="AY23" s="52"/>
      <c r="AZ23" s="52"/>
      <c r="BA23" s="52"/>
      <c r="BB23" s="52"/>
      <c r="BC23" s="52"/>
      <c r="BD23" s="38" t="s">
        <v>47</v>
      </c>
      <c r="BE23" s="36">
        <v>200</v>
      </c>
      <c r="BH23" s="36"/>
      <c r="BL23" s="5"/>
    </row>
    <row r="24" spans="1:64">
      <c r="A24" s="83" t="e">
        <f t="shared" ca="1" si="0"/>
        <v>#N/A</v>
      </c>
      <c r="B24" s="35" t="e">
        <f t="shared" ca="1" si="1"/>
        <v>#N/A</v>
      </c>
      <c r="C24" s="51" t="e">
        <f ca="1">MATCH(D24,OFFSET(DUT!$C$17,(C23*(A24=A23))+1,0,$BE$23,1),0)+C23*(A24=A23)</f>
        <v>#N/A</v>
      </c>
      <c r="D24" s="322" t="e">
        <f t="shared" ca="1" si="2"/>
        <v>#N/A</v>
      </c>
      <c r="E24" s="37" t="e">
        <f ca="1">(OFFSET(DUT!$E$17,C24,0)-$BE$27)</f>
        <v>#N/A</v>
      </c>
      <c r="F24" s="105" t="e">
        <f ca="1">(OFFSET(DUT!$F$17,C24,0)-$BF$27)</f>
        <v>#N/A</v>
      </c>
      <c r="G24" s="37"/>
      <c r="H24" s="52"/>
      <c r="I24" s="52"/>
      <c r="J24" s="52" t="e">
        <f ca="1">MATCH(J$1,OFFSET(DUT!$B$17,J23+1,0,200),0)+J23</f>
        <v>#N/A</v>
      </c>
      <c r="K24" s="52" t="e">
        <f ca="1">OFFSET(DUT!$E$17,J24,0)</f>
        <v>#N/A</v>
      </c>
      <c r="L24" s="52" t="e">
        <f ca="1">OFFSET(DUT!$F$17,J24,0)</f>
        <v>#N/A</v>
      </c>
      <c r="M24" s="274" t="e">
        <f t="shared" ca="1" si="5"/>
        <v>#N/A</v>
      </c>
      <c r="N24" s="72" t="e">
        <f t="shared" ca="1" si="6"/>
        <v>#REF!</v>
      </c>
      <c r="O24" s="274" t="e">
        <f t="shared" ca="1" si="7"/>
        <v>#REF!</v>
      </c>
      <c r="P24" s="274" t="e">
        <f t="shared" ca="1" si="8"/>
        <v>#REF!</v>
      </c>
      <c r="Q24" s="79"/>
      <c r="R24" s="72" t="e">
        <f ca="1">IF(R$1,Chart!M$1+R$1,R23-Chart!$H$2)</f>
        <v>#REF!</v>
      </c>
      <c r="S24" s="72" t="e">
        <f ca="1">IF(S$1,Chart!M$1+S$1,S23-Chart!$H$2)</f>
        <v>#REF!</v>
      </c>
      <c r="T24" s="52" t="e">
        <f ca="1">MATCH(T$1,OFFSET(DUT!$B$17,T23+1,0,200),0)+T23</f>
        <v>#N/A</v>
      </c>
      <c r="U24" s="52" t="e">
        <f ca="1">OFFSET(DUT!$E$17,T24,0)</f>
        <v>#N/A</v>
      </c>
      <c r="V24" s="52" t="e">
        <f ca="1">OFFSET(DUT!$F$17,T24,0)</f>
        <v>#N/A</v>
      </c>
      <c r="W24" s="274" t="e">
        <f t="shared" ca="1" si="9"/>
        <v>#N/A</v>
      </c>
      <c r="X24" s="72" t="e">
        <f t="shared" ca="1" si="10"/>
        <v>#REF!</v>
      </c>
      <c r="Y24" s="274" t="e">
        <f t="shared" ca="1" si="11"/>
        <v>#REF!</v>
      </c>
      <c r="Z24" s="274" t="e">
        <f t="shared" ca="1" si="12"/>
        <v>#REF!</v>
      </c>
      <c r="AA24" s="274"/>
      <c r="AB24" s="72" t="e">
        <f ca="1">IF(AB$1,Chart!W$1+AB$1,AB23-Chart!$H$2)</f>
        <v>#REF!</v>
      </c>
      <c r="AC24" s="72" t="e">
        <f ca="1">IF(AC$1,Chart!W$1+AC$1,AC23-Chart!$H$2)</f>
        <v>#REF!</v>
      </c>
      <c r="AD24" s="52" t="e">
        <f ca="1">MATCH(AD$1,OFFSET(DUT!$B$17,AD23+1,0,200),0)+AD23</f>
        <v>#N/A</v>
      </c>
      <c r="AE24" s="52" t="e">
        <f ca="1">OFFSET(DUT!$E$17,AD24,0)</f>
        <v>#N/A</v>
      </c>
      <c r="AF24" s="52" t="e">
        <f ca="1">OFFSET(DUT!$F$17,AD24,0)</f>
        <v>#N/A</v>
      </c>
      <c r="AG24" s="274" t="e">
        <f t="shared" ca="1" si="13"/>
        <v>#N/A</v>
      </c>
      <c r="AH24" s="72" t="e">
        <f t="shared" ca="1" si="14"/>
        <v>#REF!</v>
      </c>
      <c r="AI24" s="274" t="e">
        <f t="shared" ca="1" si="15"/>
        <v>#REF!</v>
      </c>
      <c r="AJ24" s="274" t="e">
        <f t="shared" ca="1" si="16"/>
        <v>#REF!</v>
      </c>
      <c r="AK24" s="274"/>
      <c r="AL24" s="72" t="e">
        <f ca="1">IF(AL$1,Chart!AG$1+AL$1,AL23-Chart!$H$2)</f>
        <v>#REF!</v>
      </c>
      <c r="AM24" s="72" t="e">
        <f ca="1">IF(AM$1,Chart!AG$1+AM$1,AM23-Chart!$H$2)</f>
        <v>#REF!</v>
      </c>
      <c r="AN24" s="52" t="e">
        <f ca="1">MATCH(AN$1,OFFSET(DUT!$B$17,AN23+1,0,200),0)+AN23</f>
        <v>#N/A</v>
      </c>
      <c r="AO24" s="52" t="e">
        <f ca="1">OFFSET(DUT!$E$17,AN24,0)</f>
        <v>#N/A</v>
      </c>
      <c r="AP24" s="52" t="e">
        <f ca="1">OFFSET(DUT!$F$17,AN24,0)</f>
        <v>#N/A</v>
      </c>
      <c r="AQ24" s="274" t="e">
        <f t="shared" ca="1" si="17"/>
        <v>#N/A</v>
      </c>
      <c r="AR24" s="72" t="e">
        <f t="shared" ca="1" si="18"/>
        <v>#REF!</v>
      </c>
      <c r="AS24" s="274" t="e">
        <f t="shared" ca="1" si="19"/>
        <v>#REF!</v>
      </c>
      <c r="AT24" s="274" t="e">
        <f t="shared" ca="1" si="20"/>
        <v>#REF!</v>
      </c>
      <c r="AU24" s="274"/>
      <c r="AV24" s="72" t="e">
        <f ca="1">IF(AV$1,Chart!AQ$1+AV$1,AV23-Chart!$H$2)</f>
        <v>#REF!</v>
      </c>
      <c r="AW24" s="72" t="e">
        <f ca="1">IF(AW$1,Chart!AQ$1+AW$1,AW23-Chart!$H$2)</f>
        <v>#REF!</v>
      </c>
      <c r="AX24" s="52"/>
      <c r="AY24" s="52"/>
      <c r="AZ24" s="52"/>
      <c r="BA24" s="52"/>
      <c r="BB24" s="52"/>
      <c r="BC24" s="52"/>
      <c r="BD24" s="35"/>
      <c r="BH24" s="36"/>
      <c r="BL24" s="5"/>
    </row>
    <row r="25" spans="1:64">
      <c r="A25" s="83" t="e">
        <f t="shared" ca="1" si="0"/>
        <v>#N/A</v>
      </c>
      <c r="B25" s="35" t="e">
        <f t="shared" ca="1" si="1"/>
        <v>#N/A</v>
      </c>
      <c r="C25" s="51" t="e">
        <f ca="1">MATCH(D25,OFFSET(DUT!$C$17,(C24*(A25=A24))+1,0,$BE$23,1),0)+C24*(A25=A24)</f>
        <v>#N/A</v>
      </c>
      <c r="D25" s="322" t="e">
        <f t="shared" ca="1" si="2"/>
        <v>#N/A</v>
      </c>
      <c r="E25" s="37" t="e">
        <f ca="1">(OFFSET(DUT!$E$17,C25,0)-$BE$27)</f>
        <v>#N/A</v>
      </c>
      <c r="F25" s="105" t="e">
        <f ca="1">(OFFSET(DUT!$F$17,C25,0)-$BF$27)</f>
        <v>#N/A</v>
      </c>
      <c r="G25" s="37"/>
      <c r="H25" s="52"/>
      <c r="I25" s="52"/>
      <c r="J25" s="52" t="e">
        <f ca="1">MATCH(J$1,OFFSET(DUT!$B$17,J24+1,0,200),0)+J24</f>
        <v>#N/A</v>
      </c>
      <c r="K25" s="52" t="e">
        <f ca="1">OFFSET(DUT!$E$17,J25,0)</f>
        <v>#N/A</v>
      </c>
      <c r="L25" s="52" t="e">
        <f ca="1">OFFSET(DUT!$F$17,J25,0)</f>
        <v>#N/A</v>
      </c>
      <c r="M25" s="274" t="e">
        <f t="shared" ca="1" si="5"/>
        <v>#N/A</v>
      </c>
      <c r="N25" s="72" t="e">
        <f t="shared" ca="1" si="6"/>
        <v>#REF!</v>
      </c>
      <c r="O25" s="274" t="e">
        <f t="shared" ca="1" si="7"/>
        <v>#REF!</v>
      </c>
      <c r="P25" s="274" t="e">
        <f t="shared" ca="1" si="8"/>
        <v>#REF!</v>
      </c>
      <c r="Q25" s="79"/>
      <c r="R25" s="72" t="e">
        <f ca="1">IF(R$1,Chart!M$1+R$1,R26+Chart!$H$2)</f>
        <v>#REF!</v>
      </c>
      <c r="S25" s="72" t="e">
        <f ca="1">IF(S$1,Chart!M$1+S$1,S26+Chart!$H$2)</f>
        <v>#REF!</v>
      </c>
      <c r="T25" s="52" t="e">
        <f ca="1">MATCH(T$1,OFFSET(DUT!$B$17,T24+1,0,200),0)+T24</f>
        <v>#N/A</v>
      </c>
      <c r="U25" s="52" t="e">
        <f ca="1">OFFSET(DUT!$E$17,T25,0)</f>
        <v>#N/A</v>
      </c>
      <c r="V25" s="52" t="e">
        <f ca="1">OFFSET(DUT!$F$17,T25,0)</f>
        <v>#N/A</v>
      </c>
      <c r="W25" s="274" t="e">
        <f t="shared" ca="1" si="9"/>
        <v>#N/A</v>
      </c>
      <c r="X25" s="72" t="e">
        <f t="shared" ca="1" si="10"/>
        <v>#REF!</v>
      </c>
      <c r="Y25" s="274" t="e">
        <f t="shared" ca="1" si="11"/>
        <v>#REF!</v>
      </c>
      <c r="Z25" s="274" t="e">
        <f t="shared" ca="1" si="12"/>
        <v>#REF!</v>
      </c>
      <c r="AA25" s="274"/>
      <c r="AB25" s="72" t="e">
        <f ca="1">IF(AB$1,Chart!W$1+AB$1,AB26+Chart!$H$2)</f>
        <v>#REF!</v>
      </c>
      <c r="AC25" s="72" t="e">
        <f ca="1">IF(AC$1,Chart!W$1+AC$1,AC26+Chart!$H$2)</f>
        <v>#REF!</v>
      </c>
      <c r="AD25" s="52" t="e">
        <f ca="1">MATCH(AD$1,OFFSET(DUT!$B$17,AD24+1,0,200),0)+AD24</f>
        <v>#N/A</v>
      </c>
      <c r="AE25" s="52" t="e">
        <f ca="1">OFFSET(DUT!$E$17,AD25,0)</f>
        <v>#N/A</v>
      </c>
      <c r="AF25" s="52" t="e">
        <f ca="1">OFFSET(DUT!$F$17,AD25,0)</f>
        <v>#N/A</v>
      </c>
      <c r="AG25" s="274" t="e">
        <f t="shared" ca="1" si="13"/>
        <v>#N/A</v>
      </c>
      <c r="AH25" s="72" t="e">
        <f t="shared" ca="1" si="14"/>
        <v>#REF!</v>
      </c>
      <c r="AI25" s="274" t="e">
        <f t="shared" ca="1" si="15"/>
        <v>#REF!</v>
      </c>
      <c r="AJ25" s="274" t="e">
        <f t="shared" ca="1" si="16"/>
        <v>#REF!</v>
      </c>
      <c r="AK25" s="274"/>
      <c r="AL25" s="72" t="e">
        <f ca="1">IF(AL$1,Chart!AG$1+AL$1,AL26+Chart!$H$2)</f>
        <v>#REF!</v>
      </c>
      <c r="AM25" s="72" t="e">
        <f ca="1">IF(AM$1,Chart!AG$1+AM$1,AM26+Chart!$H$2)</f>
        <v>#REF!</v>
      </c>
      <c r="AN25" s="52" t="e">
        <f ca="1">MATCH(AN$1,OFFSET(DUT!$B$17,AN24+1,0,200),0)+AN24</f>
        <v>#N/A</v>
      </c>
      <c r="AO25" s="52" t="e">
        <f ca="1">OFFSET(DUT!$E$17,AN25,0)</f>
        <v>#N/A</v>
      </c>
      <c r="AP25" s="52" t="e">
        <f ca="1">OFFSET(DUT!$F$17,AN25,0)</f>
        <v>#N/A</v>
      </c>
      <c r="AQ25" s="274" t="e">
        <f t="shared" ca="1" si="17"/>
        <v>#N/A</v>
      </c>
      <c r="AR25" s="72" t="e">
        <f t="shared" ca="1" si="18"/>
        <v>#REF!</v>
      </c>
      <c r="AS25" s="274" t="e">
        <f t="shared" ca="1" si="19"/>
        <v>#REF!</v>
      </c>
      <c r="AT25" s="274" t="e">
        <f t="shared" ca="1" si="20"/>
        <v>#REF!</v>
      </c>
      <c r="AU25" s="274"/>
      <c r="AV25" s="72" t="e">
        <f ca="1">IF(AV$1,Chart!AQ$1+AV$1,AV26+Chart!$H$2)</f>
        <v>#REF!</v>
      </c>
      <c r="AW25" s="72" t="e">
        <f ca="1">IF(AW$1,Chart!AQ$1+AW$1,AW26+Chart!$H$2)</f>
        <v>#REF!</v>
      </c>
      <c r="AX25" s="52"/>
      <c r="AY25" s="52"/>
      <c r="AZ25" s="52"/>
      <c r="BA25" s="52"/>
      <c r="BB25" s="52"/>
      <c r="BC25" s="52"/>
      <c r="BD25" s="85" t="s">
        <v>46</v>
      </c>
      <c r="BE25" s="449" t="s">
        <v>45</v>
      </c>
      <c r="BF25" s="449"/>
      <c r="BH25" s="36"/>
    </row>
    <row r="26" spans="1:64">
      <c r="A26" s="83" t="e">
        <f t="shared" ca="1" si="0"/>
        <v>#N/A</v>
      </c>
      <c r="B26" s="35" t="e">
        <f t="shared" ca="1" si="1"/>
        <v>#N/A</v>
      </c>
      <c r="C26" s="51" t="e">
        <f ca="1">MATCH(D26,OFFSET(DUT!$C$17,(C25*(A26=A25))+1,0,$BE$23,1),0)+C25*(A26=A25)</f>
        <v>#N/A</v>
      </c>
      <c r="D26" s="322" t="e">
        <f t="shared" ca="1" si="2"/>
        <v>#N/A</v>
      </c>
      <c r="E26" s="37" t="e">
        <f ca="1">(OFFSET(DUT!$E$17,C26,0)-$BE$27)</f>
        <v>#N/A</v>
      </c>
      <c r="F26" s="105" t="e">
        <f ca="1">(OFFSET(DUT!$F$17,C26,0)-$BF$27)</f>
        <v>#N/A</v>
      </c>
      <c r="G26" s="37"/>
      <c r="H26" s="52"/>
      <c r="I26" s="52"/>
      <c r="J26" s="52" t="e">
        <f ca="1">MATCH(J$1,OFFSET(DUT!$B$17,J25+1,0,200),0)+J25</f>
        <v>#N/A</v>
      </c>
      <c r="K26" s="52" t="e">
        <f ca="1">OFFSET(DUT!$E$17,J26,0)</f>
        <v>#N/A</v>
      </c>
      <c r="L26" s="52" t="e">
        <f ca="1">OFFSET(DUT!$F$17,J26,0)</f>
        <v>#N/A</v>
      </c>
      <c r="M26" s="274" t="e">
        <f t="shared" ca="1" si="5"/>
        <v>#N/A</v>
      </c>
      <c r="N26" s="72" t="e">
        <f t="shared" ca="1" si="6"/>
        <v>#REF!</v>
      </c>
      <c r="O26" s="274" t="e">
        <f t="shared" ca="1" si="7"/>
        <v>#REF!</v>
      </c>
      <c r="P26" s="274" t="e">
        <f t="shared" ca="1" si="8"/>
        <v>#REF!</v>
      </c>
      <c r="Q26" s="79">
        <f>Q23+1</f>
        <v>8</v>
      </c>
      <c r="R26" s="72" t="e">
        <f ca="1">OFFSET(O$3,$Q26,0)+(0.5*R$1)</f>
        <v>#REF!</v>
      </c>
      <c r="S26" s="72" t="e">
        <f ca="1">OFFSET(P$3,Q26,0)+(0.5*S$1)</f>
        <v>#REF!</v>
      </c>
      <c r="T26" s="52" t="e">
        <f ca="1">MATCH(T$1,OFFSET(DUT!$B$17,T25+1,0,200),0)+T25</f>
        <v>#N/A</v>
      </c>
      <c r="U26" s="52" t="e">
        <f ca="1">OFFSET(DUT!$E$17,T26,0)</f>
        <v>#N/A</v>
      </c>
      <c r="V26" s="52" t="e">
        <f ca="1">OFFSET(DUT!$F$17,T26,0)</f>
        <v>#N/A</v>
      </c>
      <c r="W26" s="274" t="e">
        <f t="shared" ca="1" si="9"/>
        <v>#N/A</v>
      </c>
      <c r="X26" s="72" t="e">
        <f t="shared" ca="1" si="10"/>
        <v>#REF!</v>
      </c>
      <c r="Y26" s="274" t="e">
        <f t="shared" ca="1" si="11"/>
        <v>#REF!</v>
      </c>
      <c r="Z26" s="274" t="e">
        <f t="shared" ca="1" si="12"/>
        <v>#REF!</v>
      </c>
      <c r="AA26" s="274">
        <f>AA23+1</f>
        <v>8</v>
      </c>
      <c r="AB26" s="72" t="e">
        <f ca="1">OFFSET(Y$3,$Q26,0)+(0.5*AB$1)</f>
        <v>#REF!</v>
      </c>
      <c r="AC26" s="72" t="e">
        <f ca="1">OFFSET(Z$3,AA26,0)+(0.5*AC$1)</f>
        <v>#REF!</v>
      </c>
      <c r="AD26" s="52" t="e">
        <f ca="1">MATCH(AD$1,OFFSET(DUT!$B$17,AD25+1,0,200),0)+AD25</f>
        <v>#N/A</v>
      </c>
      <c r="AE26" s="52" t="e">
        <f ca="1">OFFSET(DUT!$E$17,AD26,0)</f>
        <v>#N/A</v>
      </c>
      <c r="AF26" s="52" t="e">
        <f ca="1">OFFSET(DUT!$F$17,AD26,0)</f>
        <v>#N/A</v>
      </c>
      <c r="AG26" s="274" t="e">
        <f t="shared" ca="1" si="13"/>
        <v>#N/A</v>
      </c>
      <c r="AH26" s="72" t="e">
        <f t="shared" ca="1" si="14"/>
        <v>#REF!</v>
      </c>
      <c r="AI26" s="274" t="e">
        <f t="shared" ca="1" si="15"/>
        <v>#REF!</v>
      </c>
      <c r="AJ26" s="274" t="e">
        <f t="shared" ca="1" si="16"/>
        <v>#REF!</v>
      </c>
      <c r="AK26" s="274">
        <f>AK23+1</f>
        <v>8</v>
      </c>
      <c r="AL26" s="72" t="e">
        <f ca="1">OFFSET(AI$3,$Q26,0)+(0.5*AL$1)</f>
        <v>#REF!</v>
      </c>
      <c r="AM26" s="72" t="e">
        <f ca="1">OFFSET(AJ$3,AK26,0)+(0.5*AM$1)</f>
        <v>#REF!</v>
      </c>
      <c r="AN26" s="52" t="e">
        <f ca="1">MATCH(AN$1,OFFSET(DUT!$B$17,AN25+1,0,200),0)+AN25</f>
        <v>#N/A</v>
      </c>
      <c r="AO26" s="52" t="e">
        <f ca="1">OFFSET(DUT!$E$17,AN26,0)</f>
        <v>#N/A</v>
      </c>
      <c r="AP26" s="52" t="e">
        <f ca="1">OFFSET(DUT!$F$17,AN26,0)</f>
        <v>#N/A</v>
      </c>
      <c r="AQ26" s="274" t="e">
        <f t="shared" ca="1" si="17"/>
        <v>#N/A</v>
      </c>
      <c r="AR26" s="72" t="e">
        <f t="shared" ca="1" si="18"/>
        <v>#REF!</v>
      </c>
      <c r="AS26" s="274" t="e">
        <f t="shared" ca="1" si="19"/>
        <v>#REF!</v>
      </c>
      <c r="AT26" s="274" t="e">
        <f t="shared" ca="1" si="20"/>
        <v>#REF!</v>
      </c>
      <c r="AU26" s="274">
        <f>AU23+1</f>
        <v>8</v>
      </c>
      <c r="AV26" s="72" t="e">
        <f ca="1">OFFSET(AS$3,$Q26,0)+(0.5*AV$1)</f>
        <v>#REF!</v>
      </c>
      <c r="AW26" s="72" t="e">
        <f ca="1">OFFSET(AT$3,AU26,0)+(0.5*AW$1)</f>
        <v>#REF!</v>
      </c>
      <c r="AX26" s="52"/>
      <c r="AY26" s="52"/>
      <c r="AZ26" s="52"/>
      <c r="BA26" s="52"/>
      <c r="BB26" s="52"/>
      <c r="BC26" s="52"/>
      <c r="BE26" s="53" t="s">
        <v>33</v>
      </c>
      <c r="BF26" s="53" t="s">
        <v>34</v>
      </c>
      <c r="BG26" s="35"/>
      <c r="BH26" s="36"/>
    </row>
    <row r="27" spans="1:64">
      <c r="A27" s="83" t="e">
        <f t="shared" ca="1" si="0"/>
        <v>#N/A</v>
      </c>
      <c r="B27" s="35" t="e">
        <f t="shared" ca="1" si="1"/>
        <v>#N/A</v>
      </c>
      <c r="C27" s="51" t="e">
        <f ca="1">MATCH(D27,OFFSET(DUT!$C$17,(C26*(A27=A26))+1,0,$BE$23,1),0)+C26*(A27=A26)</f>
        <v>#N/A</v>
      </c>
      <c r="D27" s="322" t="e">
        <f t="shared" ca="1" si="2"/>
        <v>#N/A</v>
      </c>
      <c r="E27" s="37" t="e">
        <f ca="1">(OFFSET(DUT!$E$17,C27,0)-$BE$27)</f>
        <v>#N/A</v>
      </c>
      <c r="F27" s="105" t="e">
        <f ca="1">(OFFSET(DUT!$F$17,C27,0)-$BF$27)</f>
        <v>#N/A</v>
      </c>
      <c r="G27" s="37"/>
      <c r="H27" s="52"/>
      <c r="I27" s="52"/>
      <c r="J27" s="52" t="e">
        <f ca="1">MATCH(J$1,OFFSET(DUT!$B$17,J26+1,0,200),0)+J26</f>
        <v>#N/A</v>
      </c>
      <c r="K27" s="52" t="e">
        <f ca="1">OFFSET(DUT!$E$17,J27,0)</f>
        <v>#N/A</v>
      </c>
      <c r="L27" s="52" t="e">
        <f ca="1">OFFSET(DUT!$F$17,J27,0)</f>
        <v>#N/A</v>
      </c>
      <c r="M27" s="274" t="e">
        <f t="shared" ca="1" si="5"/>
        <v>#N/A</v>
      </c>
      <c r="N27" s="72" t="e">
        <f t="shared" ca="1" si="6"/>
        <v>#REF!</v>
      </c>
      <c r="O27" s="274" t="e">
        <f t="shared" ca="1" si="7"/>
        <v>#REF!</v>
      </c>
      <c r="P27" s="274" t="e">
        <f t="shared" ca="1" si="8"/>
        <v>#REF!</v>
      </c>
      <c r="Q27" s="79"/>
      <c r="R27" s="72" t="e">
        <f ca="1">IF(R$1,Chart!M$1+R$1,R26-Chart!$H$2)</f>
        <v>#REF!</v>
      </c>
      <c r="S27" s="72" t="e">
        <f ca="1">IF(S$1,Chart!M$1+S$1,S26-Chart!$H$2)</f>
        <v>#REF!</v>
      </c>
      <c r="T27" s="52" t="e">
        <f ca="1">MATCH(T$1,OFFSET(DUT!$B$17,T26+1,0,200),0)+T26</f>
        <v>#N/A</v>
      </c>
      <c r="U27" s="52" t="e">
        <f ca="1">OFFSET(DUT!$E$17,T27,0)</f>
        <v>#N/A</v>
      </c>
      <c r="V27" s="52" t="e">
        <f ca="1">OFFSET(DUT!$F$17,T27,0)</f>
        <v>#N/A</v>
      </c>
      <c r="W27" s="274" t="e">
        <f t="shared" ca="1" si="9"/>
        <v>#N/A</v>
      </c>
      <c r="X27" s="72" t="e">
        <f t="shared" ca="1" si="10"/>
        <v>#REF!</v>
      </c>
      <c r="Y27" s="274" t="e">
        <f t="shared" ca="1" si="11"/>
        <v>#REF!</v>
      </c>
      <c r="Z27" s="274" t="e">
        <f t="shared" ca="1" si="12"/>
        <v>#REF!</v>
      </c>
      <c r="AA27" s="274"/>
      <c r="AB27" s="72" t="e">
        <f ca="1">IF(AB$1,Chart!W$1+AB$1,AB26-Chart!$H$2)</f>
        <v>#REF!</v>
      </c>
      <c r="AC27" s="72" t="e">
        <f ca="1">IF(AC$1,Chart!W$1+AC$1,AC26-Chart!$H$2)</f>
        <v>#REF!</v>
      </c>
      <c r="AD27" s="52" t="e">
        <f ca="1">MATCH(AD$1,OFFSET(DUT!$B$17,AD26+1,0,200),0)+AD26</f>
        <v>#N/A</v>
      </c>
      <c r="AE27" s="52" t="e">
        <f ca="1">OFFSET(DUT!$E$17,AD27,0)</f>
        <v>#N/A</v>
      </c>
      <c r="AF27" s="52" t="e">
        <f ca="1">OFFSET(DUT!$F$17,AD27,0)</f>
        <v>#N/A</v>
      </c>
      <c r="AG27" s="274" t="e">
        <f t="shared" ca="1" si="13"/>
        <v>#N/A</v>
      </c>
      <c r="AH27" s="72" t="e">
        <f t="shared" ca="1" si="14"/>
        <v>#REF!</v>
      </c>
      <c r="AI27" s="274" t="e">
        <f t="shared" ca="1" si="15"/>
        <v>#REF!</v>
      </c>
      <c r="AJ27" s="274" t="e">
        <f t="shared" ca="1" si="16"/>
        <v>#REF!</v>
      </c>
      <c r="AK27" s="274"/>
      <c r="AL27" s="72" t="e">
        <f ca="1">IF(AL$1,Chart!AG$1+AL$1,AL26-Chart!$H$2)</f>
        <v>#REF!</v>
      </c>
      <c r="AM27" s="72" t="e">
        <f ca="1">IF(AM$1,Chart!AG$1+AM$1,AM26-Chart!$H$2)</f>
        <v>#REF!</v>
      </c>
      <c r="AN27" s="52" t="e">
        <f ca="1">MATCH(AN$1,OFFSET(DUT!$B$17,AN26+1,0,200),0)+AN26</f>
        <v>#N/A</v>
      </c>
      <c r="AO27" s="52" t="e">
        <f ca="1">OFFSET(DUT!$E$17,AN27,0)</f>
        <v>#N/A</v>
      </c>
      <c r="AP27" s="52" t="e">
        <f ca="1">OFFSET(DUT!$F$17,AN27,0)</f>
        <v>#N/A</v>
      </c>
      <c r="AQ27" s="274" t="e">
        <f t="shared" ca="1" si="17"/>
        <v>#N/A</v>
      </c>
      <c r="AR27" s="72" t="e">
        <f t="shared" ca="1" si="18"/>
        <v>#REF!</v>
      </c>
      <c r="AS27" s="274" t="e">
        <f t="shared" ca="1" si="19"/>
        <v>#REF!</v>
      </c>
      <c r="AT27" s="274" t="e">
        <f t="shared" ca="1" si="20"/>
        <v>#REF!</v>
      </c>
      <c r="AU27" s="274"/>
      <c r="AV27" s="72" t="e">
        <f ca="1">IF(AV$1,Chart!AQ$1+AV$1,AV26-Chart!$H$2)</f>
        <v>#REF!</v>
      </c>
      <c r="AW27" s="72" t="e">
        <f ca="1">IF(AW$1,Chart!AQ$1+AW$1,AW26-Chart!$H$2)</f>
        <v>#REF!</v>
      </c>
      <c r="AX27" s="52"/>
      <c r="AY27" s="52"/>
      <c r="AZ27" s="52"/>
      <c r="BA27" s="52"/>
      <c r="BB27" s="52"/>
      <c r="BC27" s="52"/>
      <c r="BD27" s="39">
        <v>0</v>
      </c>
      <c r="BE27" s="40" t="e">
        <f ca="1">AVERAGE(OFFSET(DUT!$E$17,0,0,$BE$23,1))*BD27</f>
        <v>#DIV/0!</v>
      </c>
      <c r="BF27" s="40" t="e">
        <f ca="1">AVERAGE(OFFSET(DUT!$F$17,0,0,$BE$23,1))*BD27</f>
        <v>#DIV/0!</v>
      </c>
      <c r="BG27" s="35"/>
      <c r="BH27" s="36"/>
    </row>
    <row r="28" spans="1:64" ht="13.5" customHeight="1">
      <c r="A28" s="83" t="e">
        <f t="shared" ca="1" si="0"/>
        <v>#N/A</v>
      </c>
      <c r="B28" s="35" t="e">
        <f t="shared" ca="1" si="1"/>
        <v>#N/A</v>
      </c>
      <c r="C28" s="51" t="e">
        <f ca="1">MATCH(D28,OFFSET(DUT!$C$17,(C27*(A28=A27))+1,0,$BE$23,1),0)+C27*(A28=A27)</f>
        <v>#N/A</v>
      </c>
      <c r="D28" s="322" t="e">
        <f t="shared" ca="1" si="2"/>
        <v>#N/A</v>
      </c>
      <c r="E28" s="37" t="e">
        <f ca="1">(OFFSET(DUT!$E$17,C28,0)-$BE$27)</f>
        <v>#N/A</v>
      </c>
      <c r="F28" s="105" t="e">
        <f ca="1">(OFFSET(DUT!$F$17,C28,0)-$BF$27)</f>
        <v>#N/A</v>
      </c>
      <c r="G28" s="37"/>
      <c r="H28" s="52"/>
      <c r="I28" s="52"/>
      <c r="J28" s="52" t="e">
        <f ca="1">MATCH(J$1,OFFSET(DUT!$B$17,J27+1,0,200),0)+J27</f>
        <v>#N/A</v>
      </c>
      <c r="K28" s="52" t="e">
        <f ca="1">OFFSET(DUT!$E$17,J28,0)</f>
        <v>#N/A</v>
      </c>
      <c r="L28" s="52" t="e">
        <f ca="1">OFFSET(DUT!$F$17,J28,0)</f>
        <v>#N/A</v>
      </c>
      <c r="M28" s="274" t="e">
        <f t="shared" ca="1" si="5"/>
        <v>#N/A</v>
      </c>
      <c r="N28" s="72" t="e">
        <f t="shared" ca="1" si="6"/>
        <v>#REF!</v>
      </c>
      <c r="O28" s="274" t="e">
        <f t="shared" ca="1" si="7"/>
        <v>#REF!</v>
      </c>
      <c r="P28" s="274" t="e">
        <f t="shared" ca="1" si="8"/>
        <v>#REF!</v>
      </c>
      <c r="Q28" s="79"/>
      <c r="R28" s="72" t="e">
        <f ca="1">IF(R$1,Chart!M$1+R$1,R29+Chart!$H$2)</f>
        <v>#REF!</v>
      </c>
      <c r="S28" s="72" t="e">
        <f ca="1">IF(S$1,Chart!M$1+S$1,S29+Chart!$H$2)</f>
        <v>#REF!</v>
      </c>
      <c r="T28" s="52" t="e">
        <f ca="1">MATCH(T$1,OFFSET(DUT!$B$17,T27+1,0,200),0)+T27</f>
        <v>#N/A</v>
      </c>
      <c r="U28" s="52" t="e">
        <f ca="1">OFFSET(DUT!$E$17,T28,0)</f>
        <v>#N/A</v>
      </c>
      <c r="V28" s="52" t="e">
        <f ca="1">OFFSET(DUT!$F$17,T28,0)</f>
        <v>#N/A</v>
      </c>
      <c r="W28" s="274" t="e">
        <f t="shared" ca="1" si="9"/>
        <v>#N/A</v>
      </c>
      <c r="X28" s="72" t="e">
        <f t="shared" ca="1" si="10"/>
        <v>#REF!</v>
      </c>
      <c r="Y28" s="274" t="e">
        <f t="shared" ca="1" si="11"/>
        <v>#REF!</v>
      </c>
      <c r="Z28" s="274" t="e">
        <f t="shared" ca="1" si="12"/>
        <v>#REF!</v>
      </c>
      <c r="AA28" s="274"/>
      <c r="AB28" s="72" t="e">
        <f ca="1">IF(AB$1,Chart!W$1+AB$1,AB29+Chart!$H$2)</f>
        <v>#REF!</v>
      </c>
      <c r="AC28" s="72" t="e">
        <f ca="1">IF(AC$1,Chart!W$1+AC$1,AC29+Chart!$H$2)</f>
        <v>#REF!</v>
      </c>
      <c r="AD28" s="52" t="e">
        <f ca="1">MATCH(AD$1,OFFSET(DUT!$B$17,AD27+1,0,200),0)+AD27</f>
        <v>#N/A</v>
      </c>
      <c r="AE28" s="52" t="e">
        <f ca="1">OFFSET(DUT!$E$17,AD28,0)</f>
        <v>#N/A</v>
      </c>
      <c r="AF28" s="52" t="e">
        <f ca="1">OFFSET(DUT!$F$17,AD28,0)</f>
        <v>#N/A</v>
      </c>
      <c r="AG28" s="274" t="e">
        <f t="shared" ca="1" si="13"/>
        <v>#N/A</v>
      </c>
      <c r="AH28" s="72" t="e">
        <f t="shared" ca="1" si="14"/>
        <v>#REF!</v>
      </c>
      <c r="AI28" s="274" t="e">
        <f t="shared" ca="1" si="15"/>
        <v>#REF!</v>
      </c>
      <c r="AJ28" s="274" t="e">
        <f t="shared" ca="1" si="16"/>
        <v>#REF!</v>
      </c>
      <c r="AK28" s="274"/>
      <c r="AL28" s="72" t="e">
        <f ca="1">IF(AL$1,Chart!AG$1+AL$1,AL29+Chart!$H$2)</f>
        <v>#REF!</v>
      </c>
      <c r="AM28" s="72" t="e">
        <f ca="1">IF(AM$1,Chart!AG$1+AM$1,AM29+Chart!$H$2)</f>
        <v>#REF!</v>
      </c>
      <c r="AN28" s="52" t="e">
        <f ca="1">MATCH(AN$1,OFFSET(DUT!$B$17,AN27+1,0,200),0)+AN27</f>
        <v>#N/A</v>
      </c>
      <c r="AO28" s="52" t="e">
        <f ca="1">OFFSET(DUT!$E$17,AN28,0)</f>
        <v>#N/A</v>
      </c>
      <c r="AP28" s="52" t="e">
        <f ca="1">OFFSET(DUT!$F$17,AN28,0)</f>
        <v>#N/A</v>
      </c>
      <c r="AQ28" s="274" t="e">
        <f t="shared" ca="1" si="17"/>
        <v>#N/A</v>
      </c>
      <c r="AR28" s="72" t="e">
        <f t="shared" ca="1" si="18"/>
        <v>#REF!</v>
      </c>
      <c r="AS28" s="274" t="e">
        <f t="shared" ca="1" si="19"/>
        <v>#REF!</v>
      </c>
      <c r="AT28" s="274" t="e">
        <f t="shared" ca="1" si="20"/>
        <v>#REF!</v>
      </c>
      <c r="AU28" s="274"/>
      <c r="AV28" s="72" t="e">
        <f ca="1">IF(AV$1,Chart!AQ$1+AV$1,AV29+Chart!$H$2)</f>
        <v>#REF!</v>
      </c>
      <c r="AW28" s="72" t="e">
        <f ca="1">IF(AW$1,Chart!AQ$1+AW$1,AW29+Chart!$H$2)</f>
        <v>#REF!</v>
      </c>
      <c r="AX28" s="52"/>
      <c r="AY28" s="52"/>
      <c r="AZ28" s="52"/>
      <c r="BA28" s="52"/>
      <c r="BB28" s="52"/>
      <c r="BC28" s="52"/>
      <c r="BE28" s="55"/>
      <c r="BF28" s="55"/>
      <c r="BG28" s="35"/>
      <c r="BH28" s="36"/>
    </row>
    <row r="29" spans="1:64">
      <c r="A29" s="83" t="e">
        <f t="shared" ca="1" si="0"/>
        <v>#N/A</v>
      </c>
      <c r="B29" s="35" t="e">
        <f t="shared" ca="1" si="1"/>
        <v>#N/A</v>
      </c>
      <c r="C29" s="51" t="e">
        <f ca="1">MATCH(D29,OFFSET(DUT!$C$17,(C28*(A29=A28))+1,0,$BE$23,1),0)+C28*(A29=A28)</f>
        <v>#N/A</v>
      </c>
      <c r="D29" s="322" t="e">
        <f t="shared" ca="1" si="2"/>
        <v>#N/A</v>
      </c>
      <c r="E29" s="37" t="e">
        <f ca="1">(OFFSET(DUT!$E$17,C29,0)-$BE$27)</f>
        <v>#N/A</v>
      </c>
      <c r="F29" s="105" t="e">
        <f ca="1">(OFFSET(DUT!$F$17,C29,0)-$BF$27)</f>
        <v>#N/A</v>
      </c>
      <c r="G29" s="37"/>
      <c r="H29" s="52"/>
      <c r="I29" s="52"/>
      <c r="J29" s="52" t="e">
        <f ca="1">MATCH(J$1,OFFSET(DUT!$B$17,J28+1,0,200),0)+J28</f>
        <v>#N/A</v>
      </c>
      <c r="K29" s="52" t="e">
        <f ca="1">OFFSET(DUT!$E$17,J29,0)</f>
        <v>#N/A</v>
      </c>
      <c r="L29" s="52" t="e">
        <f ca="1">OFFSET(DUT!$F$17,J29,0)</f>
        <v>#N/A</v>
      </c>
      <c r="M29" s="274" t="e">
        <f t="shared" ca="1" si="5"/>
        <v>#N/A</v>
      </c>
      <c r="N29" s="72" t="e">
        <f t="shared" ca="1" si="6"/>
        <v>#REF!</v>
      </c>
      <c r="O29" s="274" t="e">
        <f t="shared" ca="1" si="7"/>
        <v>#REF!</v>
      </c>
      <c r="P29" s="274" t="e">
        <f t="shared" ca="1" si="8"/>
        <v>#REF!</v>
      </c>
      <c r="Q29" s="79">
        <f>Q26+1</f>
        <v>9</v>
      </c>
      <c r="R29" s="72" t="e">
        <f ca="1">OFFSET(O$3,$Q29,0)+(0.5*R$1)</f>
        <v>#REF!</v>
      </c>
      <c r="S29" s="72" t="e">
        <f ca="1">OFFSET(P$3,Q29,0)+(0.5*S$1)</f>
        <v>#REF!</v>
      </c>
      <c r="T29" s="52" t="e">
        <f ca="1">MATCH(T$1,OFFSET(DUT!$B$17,T28+1,0,200),0)+T28</f>
        <v>#N/A</v>
      </c>
      <c r="U29" s="52" t="e">
        <f ca="1">OFFSET(DUT!$E$17,T29,0)</f>
        <v>#N/A</v>
      </c>
      <c r="V29" s="52" t="e">
        <f ca="1">OFFSET(DUT!$F$17,T29,0)</f>
        <v>#N/A</v>
      </c>
      <c r="W29" s="274" t="e">
        <f t="shared" ca="1" si="9"/>
        <v>#N/A</v>
      </c>
      <c r="X29" s="72" t="e">
        <f t="shared" ca="1" si="10"/>
        <v>#REF!</v>
      </c>
      <c r="Y29" s="274" t="e">
        <f t="shared" ca="1" si="11"/>
        <v>#REF!</v>
      </c>
      <c r="Z29" s="274" t="e">
        <f t="shared" ca="1" si="12"/>
        <v>#REF!</v>
      </c>
      <c r="AA29" s="274">
        <f>AA26+1</f>
        <v>9</v>
      </c>
      <c r="AB29" s="72" t="e">
        <f ca="1">OFFSET(Y$3,$Q29,0)+(0.5*AB$1)</f>
        <v>#REF!</v>
      </c>
      <c r="AC29" s="72" t="e">
        <f ca="1">OFFSET(Z$3,AA29,0)+(0.5*AC$1)</f>
        <v>#REF!</v>
      </c>
      <c r="AD29" s="52" t="e">
        <f ca="1">MATCH(AD$1,OFFSET(DUT!$B$17,AD28+1,0,200),0)+AD28</f>
        <v>#N/A</v>
      </c>
      <c r="AE29" s="52" t="e">
        <f ca="1">OFFSET(DUT!$E$17,AD29,0)</f>
        <v>#N/A</v>
      </c>
      <c r="AF29" s="52" t="e">
        <f ca="1">OFFSET(DUT!$F$17,AD29,0)</f>
        <v>#N/A</v>
      </c>
      <c r="AG29" s="274" t="e">
        <f t="shared" ca="1" si="13"/>
        <v>#N/A</v>
      </c>
      <c r="AH29" s="72" t="e">
        <f t="shared" ca="1" si="14"/>
        <v>#REF!</v>
      </c>
      <c r="AI29" s="274" t="e">
        <f t="shared" ca="1" si="15"/>
        <v>#REF!</v>
      </c>
      <c r="AJ29" s="274" t="e">
        <f t="shared" ca="1" si="16"/>
        <v>#REF!</v>
      </c>
      <c r="AK29" s="274">
        <f>AK26+1</f>
        <v>9</v>
      </c>
      <c r="AL29" s="72" t="e">
        <f ca="1">OFFSET(AI$3,$Q29,0)+(0.5*AL$1)</f>
        <v>#REF!</v>
      </c>
      <c r="AM29" s="72" t="e">
        <f ca="1">OFFSET(AJ$3,AK29,0)+(0.5*AM$1)</f>
        <v>#REF!</v>
      </c>
      <c r="AN29" s="52" t="e">
        <f ca="1">MATCH(AN$1,OFFSET(DUT!$B$17,AN28+1,0,200),0)+AN28</f>
        <v>#N/A</v>
      </c>
      <c r="AO29" s="52" t="e">
        <f ca="1">OFFSET(DUT!$E$17,AN29,0)</f>
        <v>#N/A</v>
      </c>
      <c r="AP29" s="52" t="e">
        <f ca="1">OFFSET(DUT!$F$17,AN29,0)</f>
        <v>#N/A</v>
      </c>
      <c r="AQ29" s="274" t="e">
        <f t="shared" ca="1" si="17"/>
        <v>#N/A</v>
      </c>
      <c r="AR29" s="72" t="e">
        <f t="shared" ca="1" si="18"/>
        <v>#REF!</v>
      </c>
      <c r="AS29" s="274" t="e">
        <f t="shared" ca="1" si="19"/>
        <v>#REF!</v>
      </c>
      <c r="AT29" s="274" t="e">
        <f t="shared" ca="1" si="20"/>
        <v>#REF!</v>
      </c>
      <c r="AU29" s="274">
        <f>AU26+1</f>
        <v>9</v>
      </c>
      <c r="AV29" s="72" t="e">
        <f ca="1">OFFSET(AS$3,$Q29,0)+(0.5*AV$1)</f>
        <v>#REF!</v>
      </c>
      <c r="AW29" s="72" t="e">
        <f ca="1">OFFSET(AT$3,AU29,0)+(0.5*AW$1)</f>
        <v>#REF!</v>
      </c>
      <c r="AX29" s="52"/>
      <c r="AY29" s="52"/>
      <c r="AZ29" s="52"/>
      <c r="BA29" s="52"/>
      <c r="BB29" s="52"/>
      <c r="BC29" s="52"/>
      <c r="BG29" s="35"/>
      <c r="BH29" s="36"/>
    </row>
    <row r="30" spans="1:64" ht="13.5" customHeight="1">
      <c r="A30" s="83" t="e">
        <f t="shared" ca="1" si="0"/>
        <v>#N/A</v>
      </c>
      <c r="B30" s="35" t="e">
        <f t="shared" ca="1" si="1"/>
        <v>#N/A</v>
      </c>
      <c r="C30" s="51" t="e">
        <f ca="1">MATCH(D30,OFFSET(DUT!$C$17,(C29*(A30=A29))+1,0,$BE$23,1),0)+C29*(A30=A29)</f>
        <v>#N/A</v>
      </c>
      <c r="D30" s="322" t="e">
        <f t="shared" ca="1" si="2"/>
        <v>#N/A</v>
      </c>
      <c r="E30" s="37" t="e">
        <f ca="1">(OFFSET(DUT!$E$17,C30,0)-$BE$27)</f>
        <v>#N/A</v>
      </c>
      <c r="F30" s="105" t="e">
        <f ca="1">(OFFSET(DUT!$F$17,C30,0)-$BF$27)</f>
        <v>#N/A</v>
      </c>
      <c r="G30" s="37"/>
      <c r="H30" s="52"/>
      <c r="I30" s="52"/>
      <c r="J30" s="52" t="e">
        <f ca="1">MATCH(J$1,OFFSET(DUT!$B$17,J29+1,0,200),0)+J29</f>
        <v>#N/A</v>
      </c>
      <c r="K30" s="52" t="e">
        <f ca="1">OFFSET(DUT!$E$17,J30,0)</f>
        <v>#N/A</v>
      </c>
      <c r="L30" s="52" t="e">
        <f ca="1">OFFSET(DUT!$F$17,J30,0)</f>
        <v>#N/A</v>
      </c>
      <c r="M30" s="274" t="e">
        <f t="shared" ca="1" si="5"/>
        <v>#N/A</v>
      </c>
      <c r="N30" s="72" t="e">
        <f t="shared" ca="1" si="6"/>
        <v>#REF!</v>
      </c>
      <c r="O30" s="274" t="e">
        <f t="shared" ca="1" si="7"/>
        <v>#REF!</v>
      </c>
      <c r="P30" s="274" t="e">
        <f t="shared" ca="1" si="8"/>
        <v>#REF!</v>
      </c>
      <c r="Q30" s="79"/>
      <c r="R30" s="72" t="e">
        <f ca="1">IF(R$1,Chart!M$1+R$1,R29-Chart!$H$2)</f>
        <v>#REF!</v>
      </c>
      <c r="S30" s="72" t="e">
        <f ca="1">IF(S$1,Chart!M$1+S$1,S29-Chart!$H$2)</f>
        <v>#REF!</v>
      </c>
      <c r="T30" s="52" t="e">
        <f ca="1">MATCH(T$1,OFFSET(DUT!$B$17,T29+1,0,200),0)+T29</f>
        <v>#N/A</v>
      </c>
      <c r="U30" s="52" t="e">
        <f ca="1">OFFSET(DUT!$E$17,T30,0)</f>
        <v>#N/A</v>
      </c>
      <c r="V30" s="52" t="e">
        <f ca="1">OFFSET(DUT!$F$17,T30,0)</f>
        <v>#N/A</v>
      </c>
      <c r="W30" s="274" t="e">
        <f t="shared" ca="1" si="9"/>
        <v>#N/A</v>
      </c>
      <c r="X30" s="72" t="e">
        <f t="shared" ca="1" si="10"/>
        <v>#REF!</v>
      </c>
      <c r="Y30" s="274" t="e">
        <f t="shared" ca="1" si="11"/>
        <v>#REF!</v>
      </c>
      <c r="Z30" s="274" t="e">
        <f t="shared" ca="1" si="12"/>
        <v>#REF!</v>
      </c>
      <c r="AA30" s="274"/>
      <c r="AB30" s="72" t="e">
        <f ca="1">IF(AB$1,Chart!W$1+AB$1,AB29-Chart!$H$2)</f>
        <v>#REF!</v>
      </c>
      <c r="AC30" s="72" t="e">
        <f ca="1">IF(AC$1,Chart!W$1+AC$1,AC29-Chart!$H$2)</f>
        <v>#REF!</v>
      </c>
      <c r="AD30" s="52" t="e">
        <f ca="1">MATCH(AD$1,OFFSET(DUT!$B$17,AD29+1,0,200),0)+AD29</f>
        <v>#N/A</v>
      </c>
      <c r="AE30" s="52" t="e">
        <f ca="1">OFFSET(DUT!$E$17,AD30,0)</f>
        <v>#N/A</v>
      </c>
      <c r="AF30" s="52" t="e">
        <f ca="1">OFFSET(DUT!$F$17,AD30,0)</f>
        <v>#N/A</v>
      </c>
      <c r="AG30" s="274" t="e">
        <f t="shared" ca="1" si="13"/>
        <v>#N/A</v>
      </c>
      <c r="AH30" s="72" t="e">
        <f t="shared" ca="1" si="14"/>
        <v>#REF!</v>
      </c>
      <c r="AI30" s="274" t="e">
        <f t="shared" ca="1" si="15"/>
        <v>#REF!</v>
      </c>
      <c r="AJ30" s="274" t="e">
        <f t="shared" ca="1" si="16"/>
        <v>#REF!</v>
      </c>
      <c r="AK30" s="274"/>
      <c r="AL30" s="72" t="e">
        <f ca="1">IF(AL$1,Chart!AG$1+AL$1,AL29-Chart!$H$2)</f>
        <v>#REF!</v>
      </c>
      <c r="AM30" s="72" t="e">
        <f ca="1">IF(AM$1,Chart!AG$1+AM$1,AM29-Chart!$H$2)</f>
        <v>#REF!</v>
      </c>
      <c r="AN30" s="52" t="e">
        <f ca="1">MATCH(AN$1,OFFSET(DUT!$B$17,AN29+1,0,200),0)+AN29</f>
        <v>#N/A</v>
      </c>
      <c r="AO30" s="52" t="e">
        <f ca="1">OFFSET(DUT!$E$17,AN30,0)</f>
        <v>#N/A</v>
      </c>
      <c r="AP30" s="52" t="e">
        <f ca="1">OFFSET(DUT!$F$17,AN30,0)</f>
        <v>#N/A</v>
      </c>
      <c r="AQ30" s="274" t="e">
        <f t="shared" ca="1" si="17"/>
        <v>#N/A</v>
      </c>
      <c r="AR30" s="72" t="e">
        <f t="shared" ca="1" si="18"/>
        <v>#REF!</v>
      </c>
      <c r="AS30" s="274" t="e">
        <f t="shared" ca="1" si="19"/>
        <v>#REF!</v>
      </c>
      <c r="AT30" s="274" t="e">
        <f t="shared" ca="1" si="20"/>
        <v>#REF!</v>
      </c>
      <c r="AU30" s="274"/>
      <c r="AV30" s="72" t="e">
        <f ca="1">IF(AV$1,Chart!AQ$1+AV$1,AV29-Chart!$H$2)</f>
        <v>#REF!</v>
      </c>
      <c r="AW30" s="72" t="e">
        <f ca="1">IF(AW$1,Chart!AQ$1+AW$1,AW29-Chart!$H$2)</f>
        <v>#REF!</v>
      </c>
      <c r="AX30" s="52"/>
      <c r="AY30" s="52"/>
      <c r="AZ30" s="52"/>
      <c r="BA30" s="52"/>
      <c r="BB30" s="52"/>
      <c r="BC30" s="52"/>
      <c r="BG30" s="35"/>
      <c r="BH30" s="36"/>
    </row>
    <row r="31" spans="1:64">
      <c r="A31" s="83" t="e">
        <f t="shared" ca="1" si="0"/>
        <v>#N/A</v>
      </c>
      <c r="B31" s="35" t="e">
        <f t="shared" ca="1" si="1"/>
        <v>#N/A</v>
      </c>
      <c r="C31" s="51" t="e">
        <f ca="1">MATCH(D31,OFFSET(DUT!$C$17,(C30*(A31=A30))+1,0,$BE$23,1),0)+C30*(A31=A30)</f>
        <v>#N/A</v>
      </c>
      <c r="D31" s="322" t="e">
        <f t="shared" ca="1" si="2"/>
        <v>#N/A</v>
      </c>
      <c r="E31" s="37" t="e">
        <f ca="1">(OFFSET(DUT!$E$17,C31,0)-$BE$27)</f>
        <v>#N/A</v>
      </c>
      <c r="F31" s="105" t="e">
        <f ca="1">(OFFSET(DUT!$F$17,C31,0)-$BF$27)</f>
        <v>#N/A</v>
      </c>
      <c r="G31" s="37"/>
      <c r="H31" s="52"/>
      <c r="I31" s="52"/>
      <c r="J31" s="52" t="e">
        <f ca="1">MATCH(J$1,OFFSET(DUT!$B$17,J30+1,0,200),0)+J30</f>
        <v>#N/A</v>
      </c>
      <c r="K31" s="52" t="e">
        <f ca="1">OFFSET(DUT!$E$17,J31,0)</f>
        <v>#N/A</v>
      </c>
      <c r="L31" s="52" t="e">
        <f ca="1">OFFSET(DUT!$F$17,J31,0)</f>
        <v>#N/A</v>
      </c>
      <c r="M31" s="274" t="e">
        <f t="shared" ca="1" si="5"/>
        <v>#N/A</v>
      </c>
      <c r="N31" s="72" t="e">
        <f t="shared" ca="1" si="6"/>
        <v>#REF!</v>
      </c>
      <c r="O31" s="274" t="e">
        <f t="shared" ca="1" si="7"/>
        <v>#REF!</v>
      </c>
      <c r="P31" s="274" t="e">
        <f t="shared" ca="1" si="8"/>
        <v>#REF!</v>
      </c>
      <c r="Q31" s="79"/>
      <c r="R31" s="72" t="e">
        <f ca="1">IF(R$1,Chart!M$1+R$1,R32+Chart!$H$2)</f>
        <v>#REF!</v>
      </c>
      <c r="S31" s="72" t="e">
        <f ca="1">IF(S$1,Chart!M$1+S$1,S32+Chart!$H$2)</f>
        <v>#REF!</v>
      </c>
      <c r="T31" s="52" t="e">
        <f ca="1">MATCH(T$1,OFFSET(DUT!$B$17,T30+1,0,200),0)+T30</f>
        <v>#N/A</v>
      </c>
      <c r="U31" s="52" t="e">
        <f ca="1">OFFSET(DUT!$E$17,T31,0)</f>
        <v>#N/A</v>
      </c>
      <c r="V31" s="52" t="e">
        <f ca="1">OFFSET(DUT!$F$17,T31,0)</f>
        <v>#N/A</v>
      </c>
      <c r="W31" s="274" t="e">
        <f t="shared" ca="1" si="9"/>
        <v>#N/A</v>
      </c>
      <c r="X31" s="72" t="e">
        <f t="shared" ca="1" si="10"/>
        <v>#REF!</v>
      </c>
      <c r="Y31" s="274" t="e">
        <f t="shared" ca="1" si="11"/>
        <v>#REF!</v>
      </c>
      <c r="Z31" s="274" t="e">
        <f t="shared" ca="1" si="12"/>
        <v>#REF!</v>
      </c>
      <c r="AA31" s="274"/>
      <c r="AB31" s="72" t="e">
        <f ca="1">IF(AB$1,Chart!W$1+AB$1,AB32+Chart!$H$2)</f>
        <v>#REF!</v>
      </c>
      <c r="AC31" s="72" t="e">
        <f ca="1">IF(AC$1,Chart!W$1+AC$1,AC32+Chart!$H$2)</f>
        <v>#REF!</v>
      </c>
      <c r="AD31" s="52" t="e">
        <f ca="1">MATCH(AD$1,OFFSET(DUT!$B$17,AD30+1,0,200),0)+AD30</f>
        <v>#N/A</v>
      </c>
      <c r="AE31" s="52" t="e">
        <f ca="1">OFFSET(DUT!$E$17,AD31,0)</f>
        <v>#N/A</v>
      </c>
      <c r="AF31" s="52" t="e">
        <f ca="1">OFFSET(DUT!$F$17,AD31,0)</f>
        <v>#N/A</v>
      </c>
      <c r="AG31" s="274" t="e">
        <f t="shared" ca="1" si="13"/>
        <v>#N/A</v>
      </c>
      <c r="AH31" s="72" t="e">
        <f t="shared" ca="1" si="14"/>
        <v>#REF!</v>
      </c>
      <c r="AI31" s="274" t="e">
        <f t="shared" ca="1" si="15"/>
        <v>#REF!</v>
      </c>
      <c r="AJ31" s="274" t="e">
        <f t="shared" ca="1" si="16"/>
        <v>#REF!</v>
      </c>
      <c r="AK31" s="274"/>
      <c r="AL31" s="72" t="e">
        <f ca="1">IF(AL$1,Chart!AG$1+AL$1,AL32+Chart!$H$2)</f>
        <v>#REF!</v>
      </c>
      <c r="AM31" s="72" t="e">
        <f ca="1">IF(AM$1,Chart!AG$1+AM$1,AM32+Chart!$H$2)</f>
        <v>#REF!</v>
      </c>
      <c r="AN31" s="52" t="e">
        <f ca="1">MATCH(AN$1,OFFSET(DUT!$B$17,AN30+1,0,200),0)+AN30</f>
        <v>#N/A</v>
      </c>
      <c r="AO31" s="52" t="e">
        <f ca="1">OFFSET(DUT!$E$17,AN31,0)</f>
        <v>#N/A</v>
      </c>
      <c r="AP31" s="52" t="e">
        <f ca="1">OFFSET(DUT!$F$17,AN31,0)</f>
        <v>#N/A</v>
      </c>
      <c r="AQ31" s="274" t="e">
        <f t="shared" ca="1" si="17"/>
        <v>#N/A</v>
      </c>
      <c r="AR31" s="72" t="e">
        <f t="shared" ca="1" si="18"/>
        <v>#REF!</v>
      </c>
      <c r="AS31" s="274" t="e">
        <f t="shared" ca="1" si="19"/>
        <v>#REF!</v>
      </c>
      <c r="AT31" s="274" t="e">
        <f t="shared" ca="1" si="20"/>
        <v>#REF!</v>
      </c>
      <c r="AU31" s="274"/>
      <c r="AV31" s="72" t="e">
        <f ca="1">IF(AV$1,Chart!AQ$1+AV$1,AV32+Chart!$H$2)</f>
        <v>#REF!</v>
      </c>
      <c r="AW31" s="72" t="e">
        <f ca="1">IF(AW$1,Chart!AQ$1+AW$1,AW32+Chart!$H$2)</f>
        <v>#REF!</v>
      </c>
      <c r="AX31" s="52"/>
      <c r="AY31" s="52"/>
      <c r="AZ31" s="52"/>
      <c r="BA31" s="52"/>
      <c r="BB31" s="52"/>
      <c r="BC31" s="52"/>
      <c r="BG31" s="35"/>
      <c r="BH31" s="36"/>
    </row>
    <row r="32" spans="1:64" ht="13.5" customHeight="1">
      <c r="A32" s="83" t="e">
        <f t="shared" ca="1" si="0"/>
        <v>#N/A</v>
      </c>
      <c r="B32" s="35" t="e">
        <f t="shared" ca="1" si="1"/>
        <v>#N/A</v>
      </c>
      <c r="C32" s="51" t="e">
        <f ca="1">MATCH(D32,OFFSET(DUT!$C$17,(C31*(A32=A31))+1,0,$BE$23,1),0)+C31*(A32=A31)</f>
        <v>#N/A</v>
      </c>
      <c r="D32" s="322" t="e">
        <f t="shared" ca="1" si="2"/>
        <v>#N/A</v>
      </c>
      <c r="E32" s="37" t="e">
        <f ca="1">(OFFSET(DUT!$E$17,C32,0)-$BE$27)</f>
        <v>#N/A</v>
      </c>
      <c r="F32" s="105" t="e">
        <f ca="1">(OFFSET(DUT!$F$17,C32,0)-$BF$27)</f>
        <v>#N/A</v>
      </c>
      <c r="G32" s="37"/>
      <c r="H32" s="52"/>
      <c r="I32" s="52"/>
      <c r="J32" s="52" t="e">
        <f ca="1">MATCH(J$1,OFFSET(DUT!$B$17,J31+1,0,200),0)+J31</f>
        <v>#N/A</v>
      </c>
      <c r="K32" s="52" t="e">
        <f ca="1">OFFSET(DUT!$E$17,J32,0)</f>
        <v>#N/A</v>
      </c>
      <c r="L32" s="52" t="e">
        <f ca="1">OFFSET(DUT!$F$17,J32,0)</f>
        <v>#N/A</v>
      </c>
      <c r="M32" s="274" t="e">
        <f t="shared" ca="1" si="5"/>
        <v>#N/A</v>
      </c>
      <c r="N32" s="72" t="e">
        <f t="shared" ca="1" si="6"/>
        <v>#REF!</v>
      </c>
      <c r="O32" s="274" t="e">
        <f t="shared" ca="1" si="7"/>
        <v>#REF!</v>
      </c>
      <c r="P32" s="274" t="e">
        <f t="shared" ca="1" si="8"/>
        <v>#REF!</v>
      </c>
      <c r="Q32" s="79">
        <f>Q29+1</f>
        <v>10</v>
      </c>
      <c r="R32" s="72" t="e">
        <f ca="1">OFFSET(O$3,$Q32,0)+(0.5*R$1)</f>
        <v>#REF!</v>
      </c>
      <c r="S32" s="72" t="e">
        <f ca="1">OFFSET(P$3,Q32,0)+(0.5*S$1)</f>
        <v>#REF!</v>
      </c>
      <c r="T32" s="52" t="e">
        <f ca="1">MATCH(T$1,OFFSET(DUT!$B$17,T31+1,0,200),0)+T31</f>
        <v>#N/A</v>
      </c>
      <c r="U32" s="52" t="e">
        <f ca="1">OFFSET(DUT!$E$17,T32,0)</f>
        <v>#N/A</v>
      </c>
      <c r="V32" s="52" t="e">
        <f ca="1">OFFSET(DUT!$F$17,T32,0)</f>
        <v>#N/A</v>
      </c>
      <c r="W32" s="274" t="e">
        <f t="shared" ca="1" si="9"/>
        <v>#N/A</v>
      </c>
      <c r="X32" s="72" t="e">
        <f t="shared" ca="1" si="10"/>
        <v>#REF!</v>
      </c>
      <c r="Y32" s="274" t="e">
        <f t="shared" ca="1" si="11"/>
        <v>#REF!</v>
      </c>
      <c r="Z32" s="274" t="e">
        <f t="shared" ca="1" si="12"/>
        <v>#REF!</v>
      </c>
      <c r="AA32" s="274">
        <f>AA29+1</f>
        <v>10</v>
      </c>
      <c r="AB32" s="72" t="e">
        <f ca="1">OFFSET(Y$3,$Q32,0)+(0.5*AB$1)</f>
        <v>#REF!</v>
      </c>
      <c r="AC32" s="72" t="e">
        <f ca="1">OFFSET(Z$3,AA32,0)+(0.5*AC$1)</f>
        <v>#REF!</v>
      </c>
      <c r="AD32" s="52" t="e">
        <f ca="1">MATCH(AD$1,OFFSET(DUT!$B$17,AD31+1,0,200),0)+AD31</f>
        <v>#N/A</v>
      </c>
      <c r="AE32" s="52" t="e">
        <f ca="1">OFFSET(DUT!$E$17,AD32,0)</f>
        <v>#N/A</v>
      </c>
      <c r="AF32" s="52" t="e">
        <f ca="1">OFFSET(DUT!$F$17,AD32,0)</f>
        <v>#N/A</v>
      </c>
      <c r="AG32" s="274" t="e">
        <f t="shared" ca="1" si="13"/>
        <v>#N/A</v>
      </c>
      <c r="AH32" s="72" t="e">
        <f t="shared" ca="1" si="14"/>
        <v>#REF!</v>
      </c>
      <c r="AI32" s="274" t="e">
        <f t="shared" ca="1" si="15"/>
        <v>#REF!</v>
      </c>
      <c r="AJ32" s="274" t="e">
        <f t="shared" ca="1" si="16"/>
        <v>#REF!</v>
      </c>
      <c r="AK32" s="274">
        <f>AK29+1</f>
        <v>10</v>
      </c>
      <c r="AL32" s="72" t="e">
        <f ca="1">OFFSET(AI$3,$Q32,0)+(0.5*AL$1)</f>
        <v>#REF!</v>
      </c>
      <c r="AM32" s="72" t="e">
        <f ca="1">OFFSET(AJ$3,AK32,0)+(0.5*AM$1)</f>
        <v>#REF!</v>
      </c>
      <c r="AN32" s="52" t="e">
        <f ca="1">MATCH(AN$1,OFFSET(DUT!$B$17,AN31+1,0,200),0)+AN31</f>
        <v>#N/A</v>
      </c>
      <c r="AO32" s="52" t="e">
        <f ca="1">OFFSET(DUT!$E$17,AN32,0)</f>
        <v>#N/A</v>
      </c>
      <c r="AP32" s="52" t="e">
        <f ca="1">OFFSET(DUT!$F$17,AN32,0)</f>
        <v>#N/A</v>
      </c>
      <c r="AQ32" s="274" t="e">
        <f t="shared" ca="1" si="17"/>
        <v>#N/A</v>
      </c>
      <c r="AR32" s="72" t="e">
        <f t="shared" ca="1" si="18"/>
        <v>#REF!</v>
      </c>
      <c r="AS32" s="274" t="e">
        <f t="shared" ca="1" si="19"/>
        <v>#REF!</v>
      </c>
      <c r="AT32" s="274" t="e">
        <f t="shared" ca="1" si="20"/>
        <v>#REF!</v>
      </c>
      <c r="AU32" s="274">
        <f>AU29+1</f>
        <v>10</v>
      </c>
      <c r="AV32" s="72" t="e">
        <f ca="1">OFFSET(AS$3,$Q32,0)+(0.5*AV$1)</f>
        <v>#REF!</v>
      </c>
      <c r="AW32" s="72" t="e">
        <f ca="1">OFFSET(AT$3,AU32,0)+(0.5*AW$1)</f>
        <v>#REF!</v>
      </c>
      <c r="AX32" s="52"/>
      <c r="AY32" s="52"/>
      <c r="AZ32" s="52"/>
      <c r="BA32" s="52"/>
      <c r="BB32" s="52"/>
      <c r="BC32" s="52"/>
      <c r="BD32" s="35"/>
      <c r="BE32" s="35"/>
      <c r="BF32" s="35"/>
      <c r="BG32" s="35"/>
      <c r="BH32" s="36"/>
    </row>
    <row r="33" spans="1:60">
      <c r="A33" s="83" t="e">
        <f t="shared" ca="1" si="0"/>
        <v>#N/A</v>
      </c>
      <c r="B33" s="35" t="e">
        <f t="shared" ca="1" si="1"/>
        <v>#N/A</v>
      </c>
      <c r="C33" s="51" t="e">
        <f ca="1">MATCH(D33,OFFSET(DUT!$C$17,(C32*(A33=A32))+1,0,$BE$23,1),0)+C32*(A33=A32)</f>
        <v>#N/A</v>
      </c>
      <c r="D33" s="322" t="e">
        <f t="shared" ca="1" si="2"/>
        <v>#N/A</v>
      </c>
      <c r="E33" s="37" t="e">
        <f ca="1">(OFFSET(DUT!$E$17,C33,0)-$BE$27)</f>
        <v>#N/A</v>
      </c>
      <c r="F33" s="105" t="e">
        <f ca="1">(OFFSET(DUT!$F$17,C33,0)-$BF$27)</f>
        <v>#N/A</v>
      </c>
      <c r="G33" s="37"/>
      <c r="H33" s="52"/>
      <c r="I33" s="52"/>
      <c r="J33" s="52" t="e">
        <f ca="1">MATCH(J$1,OFFSET(DUT!$B$17,J32+1,0,200),0)+J32</f>
        <v>#N/A</v>
      </c>
      <c r="K33" s="52" t="e">
        <f ca="1">OFFSET(DUT!$E$17,J33,0)</f>
        <v>#N/A</v>
      </c>
      <c r="L33" s="52" t="e">
        <f ca="1">OFFSET(DUT!$F$17,J33,0)</f>
        <v>#N/A</v>
      </c>
      <c r="M33" s="274" t="e">
        <f t="shared" ca="1" si="5"/>
        <v>#N/A</v>
      </c>
      <c r="N33" s="72" t="e">
        <f t="shared" ca="1" si="6"/>
        <v>#REF!</v>
      </c>
      <c r="O33" s="274" t="e">
        <f t="shared" ca="1" si="7"/>
        <v>#REF!</v>
      </c>
      <c r="P33" s="274" t="e">
        <f t="shared" ca="1" si="8"/>
        <v>#REF!</v>
      </c>
      <c r="Q33" s="79"/>
      <c r="R33" s="72" t="e">
        <f ca="1">IF(R$1,Chart!M$1+R$1,R32-Chart!$H$2)</f>
        <v>#REF!</v>
      </c>
      <c r="S33" s="72" t="e">
        <f ca="1">IF(S$1,Chart!M$1+S$1,S32-Chart!$H$2)</f>
        <v>#REF!</v>
      </c>
      <c r="T33" s="52" t="e">
        <f ca="1">MATCH(T$1,OFFSET(DUT!$B$17,T32+1,0,200),0)+T32</f>
        <v>#N/A</v>
      </c>
      <c r="U33" s="52" t="e">
        <f ca="1">OFFSET(DUT!$E$17,T33,0)</f>
        <v>#N/A</v>
      </c>
      <c r="V33" s="52" t="e">
        <f ca="1">OFFSET(DUT!$F$17,T33,0)</f>
        <v>#N/A</v>
      </c>
      <c r="W33" s="274" t="e">
        <f t="shared" ca="1" si="9"/>
        <v>#N/A</v>
      </c>
      <c r="X33" s="72" t="e">
        <f t="shared" ca="1" si="10"/>
        <v>#REF!</v>
      </c>
      <c r="Y33" s="274" t="e">
        <f t="shared" ca="1" si="11"/>
        <v>#REF!</v>
      </c>
      <c r="Z33" s="274" t="e">
        <f t="shared" ca="1" si="12"/>
        <v>#REF!</v>
      </c>
      <c r="AA33" s="274"/>
      <c r="AB33" s="72" t="e">
        <f ca="1">IF(AB$1,Chart!W$1+AB$1,AB32-Chart!$H$2)</f>
        <v>#REF!</v>
      </c>
      <c r="AC33" s="72" t="e">
        <f ca="1">IF(AC$1,Chart!W$1+AC$1,AC32-Chart!$H$2)</f>
        <v>#REF!</v>
      </c>
      <c r="AD33" s="52" t="e">
        <f ca="1">MATCH(AD$1,OFFSET(DUT!$B$17,AD32+1,0,200),0)+AD32</f>
        <v>#N/A</v>
      </c>
      <c r="AE33" s="52" t="e">
        <f ca="1">OFFSET(DUT!$E$17,AD33,0)</f>
        <v>#N/A</v>
      </c>
      <c r="AF33" s="52" t="e">
        <f ca="1">OFFSET(DUT!$F$17,AD33,0)</f>
        <v>#N/A</v>
      </c>
      <c r="AG33" s="274" t="e">
        <f t="shared" ca="1" si="13"/>
        <v>#N/A</v>
      </c>
      <c r="AH33" s="72" t="e">
        <f t="shared" ca="1" si="14"/>
        <v>#REF!</v>
      </c>
      <c r="AI33" s="274" t="e">
        <f t="shared" ca="1" si="15"/>
        <v>#REF!</v>
      </c>
      <c r="AJ33" s="274" t="e">
        <f t="shared" ca="1" si="16"/>
        <v>#REF!</v>
      </c>
      <c r="AK33" s="274"/>
      <c r="AL33" s="72" t="e">
        <f ca="1">IF(AL$1,Chart!AG$1+AL$1,AL32-Chart!$H$2)</f>
        <v>#REF!</v>
      </c>
      <c r="AM33" s="72" t="e">
        <f ca="1">IF(AM$1,Chart!AG$1+AM$1,AM32-Chart!$H$2)</f>
        <v>#REF!</v>
      </c>
      <c r="AN33" s="52" t="e">
        <f ca="1">MATCH(AN$1,OFFSET(DUT!$B$17,AN32+1,0,200),0)+AN32</f>
        <v>#N/A</v>
      </c>
      <c r="AO33" s="52" t="e">
        <f ca="1">OFFSET(DUT!$E$17,AN33,0)</f>
        <v>#N/A</v>
      </c>
      <c r="AP33" s="52" t="e">
        <f ca="1">OFFSET(DUT!$F$17,AN33,0)</f>
        <v>#N/A</v>
      </c>
      <c r="AQ33" s="274" t="e">
        <f t="shared" ca="1" si="17"/>
        <v>#N/A</v>
      </c>
      <c r="AR33" s="72" t="e">
        <f t="shared" ca="1" si="18"/>
        <v>#REF!</v>
      </c>
      <c r="AS33" s="274" t="e">
        <f t="shared" ca="1" si="19"/>
        <v>#REF!</v>
      </c>
      <c r="AT33" s="274" t="e">
        <f t="shared" ca="1" si="20"/>
        <v>#REF!</v>
      </c>
      <c r="AU33" s="274"/>
      <c r="AV33" s="72" t="e">
        <f ca="1">IF(AV$1,Chart!AQ$1+AV$1,AV32-Chart!$H$2)</f>
        <v>#REF!</v>
      </c>
      <c r="AW33" s="72" t="e">
        <f ca="1">IF(AW$1,Chart!AQ$1+AW$1,AW32-Chart!$H$2)</f>
        <v>#REF!</v>
      </c>
      <c r="AX33" s="52"/>
      <c r="AY33" s="52"/>
      <c r="AZ33" s="52"/>
      <c r="BA33" s="52"/>
      <c r="BB33" s="52"/>
      <c r="BC33" s="52"/>
      <c r="BD33" s="35"/>
      <c r="BE33" s="35"/>
      <c r="BF33" s="35"/>
      <c r="BG33" s="35"/>
      <c r="BH33" s="36"/>
    </row>
    <row r="34" spans="1:60">
      <c r="A34" s="83" t="e">
        <f t="shared" ca="1" si="0"/>
        <v>#N/A</v>
      </c>
      <c r="B34" s="35" t="e">
        <f t="shared" ca="1" si="1"/>
        <v>#N/A</v>
      </c>
      <c r="C34" s="51" t="e">
        <f ca="1">MATCH(D34,OFFSET(DUT!$C$17,(C33*(A34=A33))+1,0,$BE$23,1),0)+C33*(A34=A33)</f>
        <v>#N/A</v>
      </c>
      <c r="D34" s="322" t="e">
        <f t="shared" ca="1" si="2"/>
        <v>#N/A</v>
      </c>
      <c r="E34" s="37" t="e">
        <f ca="1">(OFFSET(DUT!$E$17,C34,0)-$BE$27)</f>
        <v>#N/A</v>
      </c>
      <c r="F34" s="105" t="e">
        <f ca="1">(OFFSET(DUT!$F$17,C34,0)-$BF$27)</f>
        <v>#N/A</v>
      </c>
      <c r="G34" s="37"/>
      <c r="H34" s="52"/>
      <c r="I34" s="52"/>
      <c r="J34" s="52" t="e">
        <f ca="1">MATCH(J$1,OFFSET(DUT!$B$17,J33+1,0,200),0)+J33</f>
        <v>#N/A</v>
      </c>
      <c r="K34" s="52" t="e">
        <f ca="1">OFFSET(DUT!$E$17,J34,0)</f>
        <v>#N/A</v>
      </c>
      <c r="L34" s="52" t="e">
        <f ca="1">OFFSET(DUT!$F$17,J34,0)</f>
        <v>#N/A</v>
      </c>
      <c r="M34" s="274" t="e">
        <f t="shared" ca="1" si="5"/>
        <v>#N/A</v>
      </c>
      <c r="N34" s="72" t="e">
        <f t="shared" ca="1" si="6"/>
        <v>#REF!</v>
      </c>
      <c r="O34" s="274" t="e">
        <f t="shared" ca="1" si="7"/>
        <v>#REF!</v>
      </c>
      <c r="P34" s="274" t="e">
        <f t="shared" ca="1" si="8"/>
        <v>#REF!</v>
      </c>
      <c r="Q34" s="79"/>
      <c r="R34" s="72" t="e">
        <f ca="1">IF(R$1,Chart!M$1+R$1,R35+Chart!$H$2)</f>
        <v>#REF!</v>
      </c>
      <c r="S34" s="72" t="e">
        <f ca="1">IF(S$1,Chart!M$1+S$1,S35+Chart!$H$2)</f>
        <v>#REF!</v>
      </c>
      <c r="T34" s="52" t="e">
        <f ca="1">MATCH(T$1,OFFSET(DUT!$B$17,T33+1,0,200),0)+T33</f>
        <v>#N/A</v>
      </c>
      <c r="U34" s="52" t="e">
        <f ca="1">OFFSET(DUT!$E$17,T34,0)</f>
        <v>#N/A</v>
      </c>
      <c r="V34" s="52" t="e">
        <f ca="1">OFFSET(DUT!$F$17,T34,0)</f>
        <v>#N/A</v>
      </c>
      <c r="W34" s="274" t="e">
        <f t="shared" ca="1" si="9"/>
        <v>#N/A</v>
      </c>
      <c r="X34" s="72" t="e">
        <f t="shared" ca="1" si="10"/>
        <v>#REF!</v>
      </c>
      <c r="Y34" s="274" t="e">
        <f t="shared" ca="1" si="11"/>
        <v>#REF!</v>
      </c>
      <c r="Z34" s="274" t="e">
        <f t="shared" ca="1" si="12"/>
        <v>#REF!</v>
      </c>
      <c r="AA34" s="274"/>
      <c r="AB34" s="72" t="e">
        <f ca="1">IF(AB$1,Chart!W$1+AB$1,AB35+Chart!$H$2)</f>
        <v>#REF!</v>
      </c>
      <c r="AC34" s="72" t="e">
        <f ca="1">IF(AC$1,Chart!W$1+AC$1,AC35+Chart!$H$2)</f>
        <v>#REF!</v>
      </c>
      <c r="AD34" s="52" t="e">
        <f ca="1">MATCH(AD$1,OFFSET(DUT!$B$17,AD33+1,0,200),0)+AD33</f>
        <v>#N/A</v>
      </c>
      <c r="AE34" s="52" t="e">
        <f ca="1">OFFSET(DUT!$E$17,AD34,0)</f>
        <v>#N/A</v>
      </c>
      <c r="AF34" s="52" t="e">
        <f ca="1">OFFSET(DUT!$F$17,AD34,0)</f>
        <v>#N/A</v>
      </c>
      <c r="AG34" s="274" t="e">
        <f t="shared" ca="1" si="13"/>
        <v>#N/A</v>
      </c>
      <c r="AH34" s="72" t="e">
        <f t="shared" ca="1" si="14"/>
        <v>#REF!</v>
      </c>
      <c r="AI34" s="274" t="e">
        <f t="shared" ca="1" si="15"/>
        <v>#REF!</v>
      </c>
      <c r="AJ34" s="274" t="e">
        <f t="shared" ca="1" si="16"/>
        <v>#REF!</v>
      </c>
      <c r="AK34" s="274"/>
      <c r="AL34" s="72" t="e">
        <f ca="1">IF(AL$1,Chart!AG$1+AL$1,AL35+Chart!$H$2)</f>
        <v>#REF!</v>
      </c>
      <c r="AM34" s="72" t="e">
        <f ca="1">IF(AM$1,Chart!AG$1+AM$1,AM35+Chart!$H$2)</f>
        <v>#REF!</v>
      </c>
      <c r="AN34" s="52" t="e">
        <f ca="1">MATCH(AN$1,OFFSET(DUT!$B$17,AN33+1,0,200),0)+AN33</f>
        <v>#N/A</v>
      </c>
      <c r="AO34" s="52" t="e">
        <f ca="1">OFFSET(DUT!$E$17,AN34,0)</f>
        <v>#N/A</v>
      </c>
      <c r="AP34" s="52" t="e">
        <f ca="1">OFFSET(DUT!$F$17,AN34,0)</f>
        <v>#N/A</v>
      </c>
      <c r="AQ34" s="274" t="e">
        <f t="shared" ca="1" si="17"/>
        <v>#N/A</v>
      </c>
      <c r="AR34" s="72" t="e">
        <f t="shared" ca="1" si="18"/>
        <v>#REF!</v>
      </c>
      <c r="AS34" s="274" t="e">
        <f t="shared" ca="1" si="19"/>
        <v>#REF!</v>
      </c>
      <c r="AT34" s="274" t="e">
        <f t="shared" ca="1" si="20"/>
        <v>#REF!</v>
      </c>
      <c r="AU34" s="274"/>
      <c r="AV34" s="72" t="e">
        <f ca="1">IF(AV$1,Chart!AQ$1+AV$1,AV35+Chart!$H$2)</f>
        <v>#REF!</v>
      </c>
      <c r="AW34" s="72" t="e">
        <f ca="1">IF(AW$1,Chart!AQ$1+AW$1,AW35+Chart!$H$2)</f>
        <v>#REF!</v>
      </c>
      <c r="AX34" s="52"/>
      <c r="AY34" s="52"/>
      <c r="AZ34" s="52"/>
      <c r="BA34" s="52"/>
      <c r="BB34" s="52"/>
      <c r="BC34" s="52"/>
      <c r="BD34" s="35"/>
      <c r="BE34" s="35"/>
      <c r="BF34" s="35"/>
      <c r="BG34" s="35"/>
      <c r="BH34" s="36"/>
    </row>
    <row r="35" spans="1:60">
      <c r="A35" s="83" t="e">
        <f t="shared" ca="1" si="0"/>
        <v>#N/A</v>
      </c>
      <c r="B35" s="35" t="e">
        <f t="shared" ca="1" si="1"/>
        <v>#N/A</v>
      </c>
      <c r="C35" s="51" t="e">
        <f ca="1">MATCH(D35,OFFSET(DUT!$C$17,(C34*(A35=A34))+1,0,$BE$23,1),0)+C34*(A35=A34)</f>
        <v>#N/A</v>
      </c>
      <c r="D35" s="322" t="e">
        <f t="shared" ca="1" si="2"/>
        <v>#N/A</v>
      </c>
      <c r="E35" s="37" t="e">
        <f ca="1">(OFFSET(DUT!$E$17,C35,0)-$BE$27)</f>
        <v>#N/A</v>
      </c>
      <c r="F35" s="105" t="e">
        <f ca="1">(OFFSET(DUT!$F$17,C35,0)-$BF$27)</f>
        <v>#N/A</v>
      </c>
      <c r="G35" s="37"/>
      <c r="H35" s="52"/>
      <c r="I35" s="52"/>
      <c r="J35" s="52" t="e">
        <f ca="1">MATCH(J$1,OFFSET(DUT!$B$17,J34+1,0,200),0)+J34</f>
        <v>#N/A</v>
      </c>
      <c r="K35" s="52" t="e">
        <f ca="1">OFFSET(DUT!$E$17,J35,0)</f>
        <v>#N/A</v>
      </c>
      <c r="L35" s="52" t="e">
        <f ca="1">OFFSET(DUT!$F$17,J35,0)</f>
        <v>#N/A</v>
      </c>
      <c r="M35" s="274" t="e">
        <f t="shared" ca="1" si="5"/>
        <v>#N/A</v>
      </c>
      <c r="N35" s="72" t="e">
        <f t="shared" ca="1" si="6"/>
        <v>#REF!</v>
      </c>
      <c r="O35" s="274" t="e">
        <f t="shared" ca="1" si="7"/>
        <v>#REF!</v>
      </c>
      <c r="P35" s="274" t="e">
        <f t="shared" ca="1" si="8"/>
        <v>#REF!</v>
      </c>
      <c r="Q35" s="79">
        <f>Q32+1</f>
        <v>11</v>
      </c>
      <c r="R35" s="72" t="e">
        <f ca="1">OFFSET(O$3,$Q35,0)+(0.5*R$1)</f>
        <v>#REF!</v>
      </c>
      <c r="S35" s="72" t="e">
        <f ca="1">OFFSET(P$3,Q35,0)+(0.5*S$1)</f>
        <v>#REF!</v>
      </c>
      <c r="T35" s="52" t="e">
        <f ca="1">MATCH(T$1,OFFSET(DUT!$B$17,T34+1,0,200),0)+T34</f>
        <v>#N/A</v>
      </c>
      <c r="U35" s="52" t="e">
        <f ca="1">OFFSET(DUT!$E$17,T35,0)</f>
        <v>#N/A</v>
      </c>
      <c r="V35" s="52" t="e">
        <f ca="1">OFFSET(DUT!$F$17,T35,0)</f>
        <v>#N/A</v>
      </c>
      <c r="W35" s="274" t="e">
        <f t="shared" ca="1" si="9"/>
        <v>#N/A</v>
      </c>
      <c r="X35" s="72" t="e">
        <f t="shared" ca="1" si="10"/>
        <v>#REF!</v>
      </c>
      <c r="Y35" s="274" t="e">
        <f t="shared" ca="1" si="11"/>
        <v>#REF!</v>
      </c>
      <c r="Z35" s="274" t="e">
        <f t="shared" ca="1" si="12"/>
        <v>#REF!</v>
      </c>
      <c r="AA35" s="274">
        <f>AA32+1</f>
        <v>11</v>
      </c>
      <c r="AB35" s="72" t="e">
        <f ca="1">OFFSET(Y$3,$Q35,0)+(0.5*AB$1)</f>
        <v>#REF!</v>
      </c>
      <c r="AC35" s="72" t="e">
        <f ca="1">OFFSET(Z$3,AA35,0)+(0.5*AC$1)</f>
        <v>#REF!</v>
      </c>
      <c r="AD35" s="52" t="e">
        <f ca="1">MATCH(AD$1,OFFSET(DUT!$B$17,AD34+1,0,200),0)+AD34</f>
        <v>#N/A</v>
      </c>
      <c r="AE35" s="52" t="e">
        <f ca="1">OFFSET(DUT!$E$17,AD35,0)</f>
        <v>#N/A</v>
      </c>
      <c r="AF35" s="52" t="e">
        <f ca="1">OFFSET(DUT!$F$17,AD35,0)</f>
        <v>#N/A</v>
      </c>
      <c r="AG35" s="274" t="e">
        <f t="shared" ca="1" si="13"/>
        <v>#N/A</v>
      </c>
      <c r="AH35" s="72" t="e">
        <f t="shared" ca="1" si="14"/>
        <v>#REF!</v>
      </c>
      <c r="AI35" s="274" t="e">
        <f t="shared" ca="1" si="15"/>
        <v>#REF!</v>
      </c>
      <c r="AJ35" s="274" t="e">
        <f t="shared" ca="1" si="16"/>
        <v>#REF!</v>
      </c>
      <c r="AK35" s="274">
        <f>AK32+1</f>
        <v>11</v>
      </c>
      <c r="AL35" s="72" t="e">
        <f ca="1">OFFSET(AI$3,$Q35,0)+(0.5*AL$1)</f>
        <v>#REF!</v>
      </c>
      <c r="AM35" s="72" t="e">
        <f ca="1">OFFSET(AJ$3,AK35,0)+(0.5*AM$1)</f>
        <v>#REF!</v>
      </c>
      <c r="AN35" s="52" t="e">
        <f ca="1">MATCH(AN$1,OFFSET(DUT!$B$17,AN34+1,0,200),0)+AN34</f>
        <v>#N/A</v>
      </c>
      <c r="AO35" s="52" t="e">
        <f ca="1">OFFSET(DUT!$E$17,AN35,0)</f>
        <v>#N/A</v>
      </c>
      <c r="AP35" s="52" t="e">
        <f ca="1">OFFSET(DUT!$F$17,AN35,0)</f>
        <v>#N/A</v>
      </c>
      <c r="AQ35" s="274" t="e">
        <f t="shared" ca="1" si="17"/>
        <v>#N/A</v>
      </c>
      <c r="AR35" s="72" t="e">
        <f t="shared" ca="1" si="18"/>
        <v>#REF!</v>
      </c>
      <c r="AS35" s="274" t="e">
        <f t="shared" ca="1" si="19"/>
        <v>#REF!</v>
      </c>
      <c r="AT35" s="274" t="e">
        <f t="shared" ca="1" si="20"/>
        <v>#REF!</v>
      </c>
      <c r="AU35" s="274">
        <f>AU32+1</f>
        <v>11</v>
      </c>
      <c r="AV35" s="72" t="e">
        <f ca="1">OFFSET(AS$3,$Q35,0)+(0.5*AV$1)</f>
        <v>#REF!</v>
      </c>
      <c r="AW35" s="72" t="e">
        <f ca="1">OFFSET(AT$3,AU35,0)+(0.5*AW$1)</f>
        <v>#REF!</v>
      </c>
      <c r="AX35" s="52"/>
      <c r="AY35" s="52"/>
      <c r="AZ35" s="52"/>
      <c r="BA35" s="52"/>
      <c r="BB35" s="52"/>
      <c r="BC35" s="52"/>
      <c r="BD35" s="35"/>
      <c r="BE35" s="35"/>
      <c r="BF35" s="35"/>
      <c r="BG35" s="35"/>
      <c r="BH35" s="36"/>
    </row>
    <row r="36" spans="1:60">
      <c r="A36" s="83" t="e">
        <f t="shared" ref="A36:A67" ca="1" si="24">A35+(B35=OFFSET($BF$3,A35,0))</f>
        <v>#N/A</v>
      </c>
      <c r="B36" s="35" t="e">
        <f t="shared" ca="1" si="1"/>
        <v>#N/A</v>
      </c>
      <c r="C36" s="51" t="e">
        <f ca="1">MATCH(D36,OFFSET(DUT!$C$17,(C35*(A36=A35))+1,0,$BE$23,1),0)+C35*(A36=A35)</f>
        <v>#N/A</v>
      </c>
      <c r="D36" s="322" t="e">
        <f t="shared" ref="D36:D68" ca="1" si="25">OFFSET($BE$3,A36,0)</f>
        <v>#N/A</v>
      </c>
      <c r="E36" s="37" t="e">
        <f ca="1">(OFFSET(DUT!$E$17,C36,0)-$BE$27)</f>
        <v>#N/A</v>
      </c>
      <c r="F36" s="105" t="e">
        <f ca="1">(OFFSET(DUT!$F$17,C36,0)-$BF$27)</f>
        <v>#N/A</v>
      </c>
      <c r="G36" s="37"/>
      <c r="H36" s="52"/>
      <c r="I36" s="52"/>
      <c r="J36" s="52" t="e">
        <f ca="1">MATCH(J$1,OFFSET(DUT!$B$17,J35+1,0,200),0)+J35</f>
        <v>#N/A</v>
      </c>
      <c r="K36" s="52" t="e">
        <f ca="1">OFFSET(DUT!$E$17,J36,0)</f>
        <v>#N/A</v>
      </c>
      <c r="L36" s="52" t="e">
        <f ca="1">OFFSET(DUT!$F$17,J36,0)</f>
        <v>#N/A</v>
      </c>
      <c r="M36" s="274" t="e">
        <f t="shared" ca="1" si="5"/>
        <v>#N/A</v>
      </c>
      <c r="N36" s="72" t="e">
        <f t="shared" ca="1" si="6"/>
        <v>#REF!</v>
      </c>
      <c r="O36" s="274" t="e">
        <f t="shared" ca="1" si="7"/>
        <v>#REF!</v>
      </c>
      <c r="P36" s="274" t="e">
        <f t="shared" ca="1" si="8"/>
        <v>#REF!</v>
      </c>
      <c r="Q36" s="79"/>
      <c r="R36" s="72" t="e">
        <f ca="1">IF(R$1,Chart!M$1+R$1,R35-Chart!$H$2)</f>
        <v>#REF!</v>
      </c>
      <c r="S36" s="72" t="e">
        <f ca="1">IF(S$1,Chart!M$1+S$1,S35-Chart!$H$2)</f>
        <v>#REF!</v>
      </c>
      <c r="T36" s="52" t="e">
        <f ca="1">MATCH(T$1,OFFSET(DUT!$B$17,T35+1,0,200),0)+T35</f>
        <v>#N/A</v>
      </c>
      <c r="U36" s="52" t="e">
        <f ca="1">OFFSET(DUT!$E$17,T36,0)</f>
        <v>#N/A</v>
      </c>
      <c r="V36" s="52" t="e">
        <f ca="1">OFFSET(DUT!$F$17,T36,0)</f>
        <v>#N/A</v>
      </c>
      <c r="W36" s="274" t="e">
        <f t="shared" ca="1" si="9"/>
        <v>#N/A</v>
      </c>
      <c r="X36" s="72" t="e">
        <f t="shared" ca="1" si="10"/>
        <v>#REF!</v>
      </c>
      <c r="Y36" s="274" t="e">
        <f t="shared" ca="1" si="11"/>
        <v>#REF!</v>
      </c>
      <c r="Z36" s="274" t="e">
        <f t="shared" ca="1" si="12"/>
        <v>#REF!</v>
      </c>
      <c r="AA36" s="274"/>
      <c r="AB36" s="72" t="e">
        <f ca="1">IF(AB$1,Chart!W$1+AB$1,AB35-Chart!$H$2)</f>
        <v>#REF!</v>
      </c>
      <c r="AC36" s="72" t="e">
        <f ca="1">IF(AC$1,Chart!W$1+AC$1,AC35-Chart!$H$2)</f>
        <v>#REF!</v>
      </c>
      <c r="AD36" s="52" t="e">
        <f ca="1">MATCH(AD$1,OFFSET(DUT!$B$17,AD35+1,0,200),0)+AD35</f>
        <v>#N/A</v>
      </c>
      <c r="AE36" s="52" t="e">
        <f ca="1">OFFSET(DUT!$E$17,AD36,0)</f>
        <v>#N/A</v>
      </c>
      <c r="AF36" s="52" t="e">
        <f ca="1">OFFSET(DUT!$F$17,AD36,0)</f>
        <v>#N/A</v>
      </c>
      <c r="AG36" s="274" t="e">
        <f t="shared" ca="1" si="13"/>
        <v>#N/A</v>
      </c>
      <c r="AH36" s="72" t="e">
        <f t="shared" ca="1" si="14"/>
        <v>#REF!</v>
      </c>
      <c r="AI36" s="274" t="e">
        <f t="shared" ca="1" si="15"/>
        <v>#REF!</v>
      </c>
      <c r="AJ36" s="274" t="e">
        <f t="shared" ca="1" si="16"/>
        <v>#REF!</v>
      </c>
      <c r="AK36" s="274"/>
      <c r="AL36" s="72" t="e">
        <f ca="1">IF(AL$1,Chart!AG$1+AL$1,AL35-Chart!$H$2)</f>
        <v>#REF!</v>
      </c>
      <c r="AM36" s="72" t="e">
        <f ca="1">IF(AM$1,Chart!AG$1+AM$1,AM35-Chart!$H$2)</f>
        <v>#REF!</v>
      </c>
      <c r="AN36" s="52" t="e">
        <f ca="1">MATCH(AN$1,OFFSET(DUT!$B$17,AN35+1,0,200),0)+AN35</f>
        <v>#N/A</v>
      </c>
      <c r="AO36" s="52" t="e">
        <f ca="1">OFFSET(DUT!$E$17,AN36,0)</f>
        <v>#N/A</v>
      </c>
      <c r="AP36" s="52" t="e">
        <f ca="1">OFFSET(DUT!$F$17,AN36,0)</f>
        <v>#N/A</v>
      </c>
      <c r="AQ36" s="274" t="e">
        <f t="shared" ca="1" si="17"/>
        <v>#N/A</v>
      </c>
      <c r="AR36" s="72" t="e">
        <f t="shared" ca="1" si="18"/>
        <v>#REF!</v>
      </c>
      <c r="AS36" s="274" t="e">
        <f t="shared" ca="1" si="19"/>
        <v>#REF!</v>
      </c>
      <c r="AT36" s="274" t="e">
        <f t="shared" ca="1" si="20"/>
        <v>#REF!</v>
      </c>
      <c r="AU36" s="274"/>
      <c r="AV36" s="72" t="e">
        <f ca="1">IF(AV$1,Chart!AQ$1+AV$1,AV35-Chart!$H$2)</f>
        <v>#REF!</v>
      </c>
      <c r="AW36" s="72" t="e">
        <f ca="1">IF(AW$1,Chart!AQ$1+AW$1,AW35-Chart!$H$2)</f>
        <v>#REF!</v>
      </c>
      <c r="AX36" s="52"/>
      <c r="AY36" s="52"/>
      <c r="AZ36" s="52"/>
      <c r="BA36" s="52"/>
      <c r="BB36" s="52"/>
      <c r="BC36" s="52"/>
      <c r="BD36" s="35"/>
      <c r="BE36" s="35"/>
      <c r="BF36" s="35"/>
      <c r="BG36" s="35"/>
      <c r="BH36" s="36"/>
    </row>
    <row r="37" spans="1:60">
      <c r="A37" s="83" t="e">
        <f t="shared" ca="1" si="24"/>
        <v>#N/A</v>
      </c>
      <c r="B37" s="35" t="e">
        <f t="shared" ca="1" si="1"/>
        <v>#N/A</v>
      </c>
      <c r="C37" s="51" t="e">
        <f ca="1">MATCH(D37,OFFSET(DUT!$C$17,(C36*(A37=A36))+1,0,$BE$23,1),0)+C36*(A37=A36)</f>
        <v>#N/A</v>
      </c>
      <c r="D37" s="322" t="e">
        <f t="shared" ca="1" si="25"/>
        <v>#N/A</v>
      </c>
      <c r="E37" s="37" t="e">
        <f ca="1">(OFFSET(DUT!$E$17,C37,0)-$BE$27)</f>
        <v>#N/A</v>
      </c>
      <c r="F37" s="105" t="e">
        <f ca="1">(OFFSET(DUT!$F$17,C37,0)-$BF$27)</f>
        <v>#N/A</v>
      </c>
      <c r="G37" s="37"/>
      <c r="H37" s="52"/>
      <c r="I37" s="52"/>
      <c r="J37" s="52" t="e">
        <f ca="1">MATCH(J$1,OFFSET(DUT!$B$17,J36+1,0,200),0)+J36</f>
        <v>#N/A</v>
      </c>
      <c r="K37" s="52" t="e">
        <f ca="1">OFFSET(DUT!$E$17,J37,0)</f>
        <v>#N/A</v>
      </c>
      <c r="L37" s="52" t="e">
        <f ca="1">OFFSET(DUT!$F$17,J37,0)</f>
        <v>#N/A</v>
      </c>
      <c r="M37" s="274" t="e">
        <f t="shared" ca="1" si="5"/>
        <v>#N/A</v>
      </c>
      <c r="N37" s="72" t="e">
        <f t="shared" ca="1" si="6"/>
        <v>#REF!</v>
      </c>
      <c r="O37" s="274" t="e">
        <f t="shared" ca="1" si="7"/>
        <v>#REF!</v>
      </c>
      <c r="P37" s="274" t="e">
        <f t="shared" ca="1" si="8"/>
        <v>#REF!</v>
      </c>
      <c r="Q37" s="79"/>
      <c r="R37" s="72" t="e">
        <f ca="1">IF(R$1,Chart!M$1+R$1,R38+Chart!$H$2)</f>
        <v>#REF!</v>
      </c>
      <c r="S37" s="72" t="e">
        <f ca="1">IF(S$1,Chart!M$1+S$1,S38+Chart!$H$2)</f>
        <v>#REF!</v>
      </c>
      <c r="T37" s="52" t="e">
        <f ca="1">MATCH(T$1,OFFSET(DUT!$B$17,T36+1,0,200),0)+T36</f>
        <v>#N/A</v>
      </c>
      <c r="U37" s="52" t="e">
        <f ca="1">OFFSET(DUT!$E$17,T37,0)</f>
        <v>#N/A</v>
      </c>
      <c r="V37" s="52" t="e">
        <f ca="1">OFFSET(DUT!$F$17,T37,0)</f>
        <v>#N/A</v>
      </c>
      <c r="W37" s="274" t="e">
        <f t="shared" ca="1" si="9"/>
        <v>#N/A</v>
      </c>
      <c r="X37" s="72" t="e">
        <f t="shared" ca="1" si="10"/>
        <v>#REF!</v>
      </c>
      <c r="Y37" s="274" t="e">
        <f t="shared" ca="1" si="11"/>
        <v>#REF!</v>
      </c>
      <c r="Z37" s="274" t="e">
        <f t="shared" ca="1" si="12"/>
        <v>#REF!</v>
      </c>
      <c r="AA37" s="274"/>
      <c r="AB37" s="72" t="e">
        <f ca="1">IF(AB$1,Chart!W$1+AB$1,AB38+Chart!$H$2)</f>
        <v>#REF!</v>
      </c>
      <c r="AC37" s="72" t="e">
        <f ca="1">IF(AC$1,Chart!W$1+AC$1,AC38+Chart!$H$2)</f>
        <v>#REF!</v>
      </c>
      <c r="AD37" s="52" t="e">
        <f ca="1">MATCH(AD$1,OFFSET(DUT!$B$17,AD36+1,0,200),0)+AD36</f>
        <v>#N/A</v>
      </c>
      <c r="AE37" s="52" t="e">
        <f ca="1">OFFSET(DUT!$E$17,AD37,0)</f>
        <v>#N/A</v>
      </c>
      <c r="AF37" s="52" t="e">
        <f ca="1">OFFSET(DUT!$F$17,AD37,0)</f>
        <v>#N/A</v>
      </c>
      <c r="AG37" s="274" t="e">
        <f t="shared" ca="1" si="13"/>
        <v>#N/A</v>
      </c>
      <c r="AH37" s="72" t="e">
        <f t="shared" ca="1" si="14"/>
        <v>#REF!</v>
      </c>
      <c r="AI37" s="274" t="e">
        <f t="shared" ca="1" si="15"/>
        <v>#REF!</v>
      </c>
      <c r="AJ37" s="274" t="e">
        <f t="shared" ca="1" si="16"/>
        <v>#REF!</v>
      </c>
      <c r="AK37" s="274"/>
      <c r="AL37" s="72" t="e">
        <f ca="1">IF(AL$1,Chart!AG$1+AL$1,AL38+Chart!$H$2)</f>
        <v>#REF!</v>
      </c>
      <c r="AM37" s="72" t="e">
        <f ca="1">IF(AM$1,Chart!AG$1+AM$1,AM38+Chart!$H$2)</f>
        <v>#REF!</v>
      </c>
      <c r="AN37" s="52" t="e">
        <f ca="1">MATCH(AN$1,OFFSET(DUT!$B$17,AN36+1,0,200),0)+AN36</f>
        <v>#N/A</v>
      </c>
      <c r="AO37" s="52" t="e">
        <f ca="1">OFFSET(DUT!$E$17,AN37,0)</f>
        <v>#N/A</v>
      </c>
      <c r="AP37" s="52" t="e">
        <f ca="1">OFFSET(DUT!$F$17,AN37,0)</f>
        <v>#N/A</v>
      </c>
      <c r="AQ37" s="274" t="e">
        <f t="shared" ca="1" si="17"/>
        <v>#N/A</v>
      </c>
      <c r="AR37" s="72" t="e">
        <f t="shared" ca="1" si="18"/>
        <v>#REF!</v>
      </c>
      <c r="AS37" s="274" t="e">
        <f t="shared" ca="1" si="19"/>
        <v>#REF!</v>
      </c>
      <c r="AT37" s="274" t="e">
        <f t="shared" ca="1" si="20"/>
        <v>#REF!</v>
      </c>
      <c r="AU37" s="274"/>
      <c r="AV37" s="72" t="e">
        <f ca="1">IF(AV$1,Chart!AQ$1+AV$1,AV38+Chart!$H$2)</f>
        <v>#REF!</v>
      </c>
      <c r="AW37" s="72" t="e">
        <f ca="1">IF(AW$1,Chart!AQ$1+AW$1,AW38+Chart!$H$2)</f>
        <v>#REF!</v>
      </c>
      <c r="AX37" s="52"/>
      <c r="AY37" s="52"/>
      <c r="AZ37" s="52"/>
      <c r="BA37" s="52"/>
      <c r="BB37" s="52"/>
      <c r="BC37" s="52"/>
      <c r="BD37" s="35"/>
      <c r="BE37" s="35"/>
      <c r="BF37" s="35"/>
      <c r="BG37" s="35"/>
      <c r="BH37" s="36"/>
    </row>
    <row r="38" spans="1:60">
      <c r="A38" s="83" t="e">
        <f t="shared" ca="1" si="24"/>
        <v>#N/A</v>
      </c>
      <c r="B38" s="35" t="e">
        <f t="shared" ca="1" si="1"/>
        <v>#N/A</v>
      </c>
      <c r="C38" s="51" t="e">
        <f ca="1">MATCH(D38,OFFSET(DUT!$C$17,(C37*(A38=A37))+1,0,$BE$23,1),0)+C37*(A38=A37)</f>
        <v>#N/A</v>
      </c>
      <c r="D38" s="322" t="e">
        <f t="shared" ca="1" si="25"/>
        <v>#N/A</v>
      </c>
      <c r="E38" s="37" t="e">
        <f ca="1">(OFFSET(DUT!$E$17,C38,0)-$BE$27)</f>
        <v>#N/A</v>
      </c>
      <c r="F38" s="105" t="e">
        <f ca="1">(OFFSET(DUT!$F$17,C38,0)-$BF$27)</f>
        <v>#N/A</v>
      </c>
      <c r="G38" s="37"/>
      <c r="H38" s="52"/>
      <c r="I38" s="52"/>
      <c r="J38" s="52" t="e">
        <f ca="1">MATCH(J$1,OFFSET(DUT!$B$17,J37+1,0,200),0)+J37</f>
        <v>#N/A</v>
      </c>
      <c r="K38" s="52" t="e">
        <f ca="1">OFFSET(DUT!$E$17,J38,0)</f>
        <v>#N/A</v>
      </c>
      <c r="L38" s="52" t="e">
        <f ca="1">OFFSET(DUT!$F$17,J38,0)</f>
        <v>#N/A</v>
      </c>
      <c r="M38" s="274" t="e">
        <f t="shared" ca="1" si="5"/>
        <v>#N/A</v>
      </c>
      <c r="N38" s="72" t="e">
        <f t="shared" ca="1" si="6"/>
        <v>#REF!</v>
      </c>
      <c r="O38" s="274" t="e">
        <f t="shared" ca="1" si="7"/>
        <v>#REF!</v>
      </c>
      <c r="P38" s="274" t="e">
        <f t="shared" ca="1" si="8"/>
        <v>#REF!</v>
      </c>
      <c r="Q38" s="79">
        <f>Q35+1</f>
        <v>12</v>
      </c>
      <c r="R38" s="72" t="e">
        <f ca="1">OFFSET(O$3,$Q38,0)+(0.5*R$1)</f>
        <v>#REF!</v>
      </c>
      <c r="S38" s="72" t="e">
        <f ca="1">OFFSET(P$3,Q38,0)+(0.5*S$1)</f>
        <v>#REF!</v>
      </c>
      <c r="T38" s="52" t="e">
        <f ca="1">MATCH(T$1,OFFSET(DUT!$B$17,T37+1,0,200),0)+T37</f>
        <v>#N/A</v>
      </c>
      <c r="U38" s="52" t="e">
        <f ca="1">OFFSET(DUT!$E$17,T38,0)</f>
        <v>#N/A</v>
      </c>
      <c r="V38" s="52" t="e">
        <f ca="1">OFFSET(DUT!$F$17,T38,0)</f>
        <v>#N/A</v>
      </c>
      <c r="W38" s="274" t="e">
        <f t="shared" ca="1" si="9"/>
        <v>#N/A</v>
      </c>
      <c r="X38" s="72" t="e">
        <f t="shared" ca="1" si="10"/>
        <v>#REF!</v>
      </c>
      <c r="Y38" s="274" t="e">
        <f t="shared" ca="1" si="11"/>
        <v>#REF!</v>
      </c>
      <c r="Z38" s="274" t="e">
        <f t="shared" ca="1" si="12"/>
        <v>#REF!</v>
      </c>
      <c r="AA38" s="274">
        <f>AA35+1</f>
        <v>12</v>
      </c>
      <c r="AB38" s="72" t="e">
        <f ca="1">OFFSET(Y$3,$Q38,0)+(0.5*AB$1)</f>
        <v>#REF!</v>
      </c>
      <c r="AC38" s="72" t="e">
        <f ca="1">OFFSET(Z$3,AA38,0)+(0.5*AC$1)</f>
        <v>#REF!</v>
      </c>
      <c r="AD38" s="52" t="e">
        <f ca="1">MATCH(AD$1,OFFSET(DUT!$B$17,AD37+1,0,200),0)+AD37</f>
        <v>#N/A</v>
      </c>
      <c r="AE38" s="52" t="e">
        <f ca="1">OFFSET(DUT!$E$17,AD38,0)</f>
        <v>#N/A</v>
      </c>
      <c r="AF38" s="52" t="e">
        <f ca="1">OFFSET(DUT!$F$17,AD38,0)</f>
        <v>#N/A</v>
      </c>
      <c r="AG38" s="274" t="e">
        <f t="shared" ca="1" si="13"/>
        <v>#N/A</v>
      </c>
      <c r="AH38" s="72" t="e">
        <f t="shared" ca="1" si="14"/>
        <v>#REF!</v>
      </c>
      <c r="AI38" s="274" t="e">
        <f t="shared" ca="1" si="15"/>
        <v>#REF!</v>
      </c>
      <c r="AJ38" s="274" t="e">
        <f t="shared" ca="1" si="16"/>
        <v>#REF!</v>
      </c>
      <c r="AK38" s="274">
        <f>AK35+1</f>
        <v>12</v>
      </c>
      <c r="AL38" s="72" t="e">
        <f ca="1">OFFSET(AI$3,$Q38,0)+(0.5*AL$1)</f>
        <v>#REF!</v>
      </c>
      <c r="AM38" s="72" t="e">
        <f ca="1">OFFSET(AJ$3,AK38,0)+(0.5*AM$1)</f>
        <v>#REF!</v>
      </c>
      <c r="AN38" s="52" t="e">
        <f ca="1">MATCH(AN$1,OFFSET(DUT!$B$17,AN37+1,0,200),0)+AN37</f>
        <v>#N/A</v>
      </c>
      <c r="AO38" s="52" t="e">
        <f ca="1">OFFSET(DUT!$E$17,AN38,0)</f>
        <v>#N/A</v>
      </c>
      <c r="AP38" s="52" t="e">
        <f ca="1">OFFSET(DUT!$F$17,AN38,0)</f>
        <v>#N/A</v>
      </c>
      <c r="AQ38" s="274" t="e">
        <f t="shared" ca="1" si="17"/>
        <v>#N/A</v>
      </c>
      <c r="AR38" s="72" t="e">
        <f t="shared" ca="1" si="18"/>
        <v>#REF!</v>
      </c>
      <c r="AS38" s="274" t="e">
        <f t="shared" ca="1" si="19"/>
        <v>#REF!</v>
      </c>
      <c r="AT38" s="274" t="e">
        <f t="shared" ca="1" si="20"/>
        <v>#REF!</v>
      </c>
      <c r="AU38" s="274">
        <f>AU35+1</f>
        <v>12</v>
      </c>
      <c r="AV38" s="72" t="e">
        <f ca="1">OFFSET(AS$3,$Q38,0)+(0.5*AV$1)</f>
        <v>#REF!</v>
      </c>
      <c r="AW38" s="72" t="e">
        <f ca="1">OFFSET(AT$3,AU38,0)+(0.5*AW$1)</f>
        <v>#REF!</v>
      </c>
      <c r="AX38" s="52"/>
      <c r="AY38" s="52"/>
      <c r="AZ38" s="52"/>
      <c r="BA38" s="52"/>
      <c r="BB38" s="52"/>
      <c r="BC38" s="52"/>
      <c r="BD38" s="35"/>
      <c r="BE38" s="35"/>
      <c r="BF38" s="35"/>
      <c r="BG38" s="35"/>
      <c r="BH38" s="36"/>
    </row>
    <row r="39" spans="1:60">
      <c r="A39" s="83" t="e">
        <f t="shared" ca="1" si="24"/>
        <v>#N/A</v>
      </c>
      <c r="B39" s="35" t="e">
        <f t="shared" ca="1" si="1"/>
        <v>#N/A</v>
      </c>
      <c r="C39" s="51" t="e">
        <f ca="1">MATCH(D39,OFFSET(DUT!$C$17,(C38*(A39=A38))+1,0,$BE$23,1),0)+C38*(A39=A38)</f>
        <v>#N/A</v>
      </c>
      <c r="D39" s="322" t="e">
        <f t="shared" ca="1" si="25"/>
        <v>#N/A</v>
      </c>
      <c r="E39" s="37" t="e">
        <f ca="1">(OFFSET(DUT!$E$17,C39,0)-$BE$27)</f>
        <v>#N/A</v>
      </c>
      <c r="F39" s="105" t="e">
        <f ca="1">(OFFSET(DUT!$F$17,C39,0)-$BF$27)</f>
        <v>#N/A</v>
      </c>
      <c r="G39" s="37"/>
      <c r="H39" s="52"/>
      <c r="I39" s="52"/>
      <c r="J39" s="52" t="e">
        <f ca="1">MATCH(J$1,OFFSET(DUT!$B$17,J38+1,0,200),0)+J38</f>
        <v>#N/A</v>
      </c>
      <c r="K39" s="52" t="e">
        <f ca="1">OFFSET(DUT!$E$17,J39,0)</f>
        <v>#N/A</v>
      </c>
      <c r="L39" s="52" t="e">
        <f ca="1">OFFSET(DUT!$F$17,J39,0)</f>
        <v>#N/A</v>
      </c>
      <c r="M39" s="274" t="e">
        <f t="shared" ca="1" si="5"/>
        <v>#N/A</v>
      </c>
      <c r="N39" s="72" t="e">
        <f t="shared" ca="1" si="6"/>
        <v>#REF!</v>
      </c>
      <c r="O39" s="274" t="e">
        <f t="shared" ca="1" si="7"/>
        <v>#REF!</v>
      </c>
      <c r="P39" s="274" t="e">
        <f t="shared" ca="1" si="8"/>
        <v>#REF!</v>
      </c>
      <c r="Q39" s="79"/>
      <c r="R39" s="72" t="e">
        <f ca="1">IF(R$1,Chart!M$1+R$1,R38-Chart!$H$2)</f>
        <v>#REF!</v>
      </c>
      <c r="S39" s="72" t="e">
        <f ca="1">IF(S$1,Chart!M$1+S$1,S38-Chart!$H$2)</f>
        <v>#REF!</v>
      </c>
      <c r="T39" s="52" t="e">
        <f ca="1">MATCH(T$1,OFFSET(DUT!$B$17,T38+1,0,200),0)+T38</f>
        <v>#N/A</v>
      </c>
      <c r="U39" s="52" t="e">
        <f ca="1">OFFSET(DUT!$E$17,T39,0)</f>
        <v>#N/A</v>
      </c>
      <c r="V39" s="52" t="e">
        <f ca="1">OFFSET(DUT!$F$17,T39,0)</f>
        <v>#N/A</v>
      </c>
      <c r="W39" s="274" t="e">
        <f t="shared" ca="1" si="9"/>
        <v>#N/A</v>
      </c>
      <c r="X39" s="72" t="e">
        <f t="shared" ca="1" si="10"/>
        <v>#REF!</v>
      </c>
      <c r="Y39" s="274" t="e">
        <f t="shared" ca="1" si="11"/>
        <v>#REF!</v>
      </c>
      <c r="Z39" s="274" t="e">
        <f t="shared" ca="1" si="12"/>
        <v>#REF!</v>
      </c>
      <c r="AA39" s="274"/>
      <c r="AB39" s="72" t="e">
        <f ca="1">IF(AB$1,Chart!W$1+AB$1,AB38-Chart!$H$2)</f>
        <v>#REF!</v>
      </c>
      <c r="AC39" s="72" t="e">
        <f ca="1">IF(AC$1,Chart!W$1+AC$1,AC38-Chart!$H$2)</f>
        <v>#REF!</v>
      </c>
      <c r="AD39" s="52" t="e">
        <f ca="1">MATCH(AD$1,OFFSET(DUT!$B$17,AD38+1,0,200),0)+AD38</f>
        <v>#N/A</v>
      </c>
      <c r="AE39" s="52" t="e">
        <f ca="1">OFFSET(DUT!$E$17,AD39,0)</f>
        <v>#N/A</v>
      </c>
      <c r="AF39" s="52" t="e">
        <f ca="1">OFFSET(DUT!$F$17,AD39,0)</f>
        <v>#N/A</v>
      </c>
      <c r="AG39" s="274" t="e">
        <f t="shared" ca="1" si="13"/>
        <v>#N/A</v>
      </c>
      <c r="AH39" s="72" t="e">
        <f t="shared" ca="1" si="14"/>
        <v>#REF!</v>
      </c>
      <c r="AI39" s="274" t="e">
        <f t="shared" ca="1" si="15"/>
        <v>#REF!</v>
      </c>
      <c r="AJ39" s="274" t="e">
        <f t="shared" ca="1" si="16"/>
        <v>#REF!</v>
      </c>
      <c r="AK39" s="274"/>
      <c r="AL39" s="72" t="e">
        <f ca="1">IF(AL$1,Chart!AG$1+AL$1,AL38-Chart!$H$2)</f>
        <v>#REF!</v>
      </c>
      <c r="AM39" s="72" t="e">
        <f ca="1">IF(AM$1,Chart!AG$1+AM$1,AM38-Chart!$H$2)</f>
        <v>#REF!</v>
      </c>
      <c r="AN39" s="52" t="e">
        <f ca="1">MATCH(AN$1,OFFSET(DUT!$B$17,AN38+1,0,200),0)+AN38</f>
        <v>#N/A</v>
      </c>
      <c r="AO39" s="52" t="e">
        <f ca="1">OFFSET(DUT!$E$17,AN39,0)</f>
        <v>#N/A</v>
      </c>
      <c r="AP39" s="52" t="e">
        <f ca="1">OFFSET(DUT!$F$17,AN39,0)</f>
        <v>#N/A</v>
      </c>
      <c r="AQ39" s="274" t="e">
        <f t="shared" ca="1" si="17"/>
        <v>#N/A</v>
      </c>
      <c r="AR39" s="72" t="e">
        <f t="shared" ca="1" si="18"/>
        <v>#REF!</v>
      </c>
      <c r="AS39" s="274" t="e">
        <f t="shared" ca="1" si="19"/>
        <v>#REF!</v>
      </c>
      <c r="AT39" s="274" t="e">
        <f t="shared" ca="1" si="20"/>
        <v>#REF!</v>
      </c>
      <c r="AU39" s="274"/>
      <c r="AV39" s="72" t="e">
        <f ca="1">IF(AV$1,Chart!AQ$1+AV$1,AV38-Chart!$H$2)</f>
        <v>#REF!</v>
      </c>
      <c r="AW39" s="72" t="e">
        <f ca="1">IF(AW$1,Chart!AQ$1+AW$1,AW38-Chart!$H$2)</f>
        <v>#REF!</v>
      </c>
      <c r="AX39" s="52"/>
      <c r="AY39" s="52"/>
      <c r="AZ39" s="52"/>
      <c r="BA39" s="52"/>
      <c r="BB39" s="52"/>
      <c r="BC39" s="52"/>
      <c r="BD39" s="35"/>
      <c r="BE39" s="35"/>
      <c r="BF39" s="35"/>
      <c r="BG39" s="35"/>
      <c r="BH39" s="36"/>
    </row>
    <row r="40" spans="1:60">
      <c r="A40" s="83" t="e">
        <f t="shared" ca="1" si="24"/>
        <v>#N/A</v>
      </c>
      <c r="B40" s="35" t="e">
        <f t="shared" ca="1" si="1"/>
        <v>#N/A</v>
      </c>
      <c r="C40" s="51" t="e">
        <f ca="1">MATCH(D40,OFFSET(DUT!$C$17,(C39*(A40=A39))+1,0,$BE$23,1),0)+C39*(A40=A39)</f>
        <v>#N/A</v>
      </c>
      <c r="D40" s="322" t="e">
        <f t="shared" ca="1" si="25"/>
        <v>#N/A</v>
      </c>
      <c r="E40" s="37" t="e">
        <f ca="1">(OFFSET(DUT!$E$17,C40,0)-$BE$27)</f>
        <v>#N/A</v>
      </c>
      <c r="F40" s="105" t="e">
        <f ca="1">(OFFSET(DUT!$F$17,C40,0)-$BF$27)</f>
        <v>#N/A</v>
      </c>
      <c r="G40" s="37"/>
      <c r="H40" s="52"/>
      <c r="I40" s="52"/>
      <c r="J40" s="52" t="e">
        <f ca="1">MATCH(J$1,OFFSET(DUT!$B$17,J39+1,0,200),0)+J39</f>
        <v>#N/A</v>
      </c>
      <c r="K40" s="52" t="e">
        <f ca="1">OFFSET(DUT!$E$17,J40,0)</f>
        <v>#N/A</v>
      </c>
      <c r="L40" s="52" t="e">
        <f ca="1">OFFSET(DUT!$F$17,J40,0)</f>
        <v>#N/A</v>
      </c>
      <c r="M40" s="274" t="e">
        <f t="shared" ca="1" si="5"/>
        <v>#N/A</v>
      </c>
      <c r="N40" s="72" t="e">
        <f t="shared" ca="1" si="6"/>
        <v>#REF!</v>
      </c>
      <c r="O40" s="274" t="e">
        <f t="shared" ca="1" si="7"/>
        <v>#REF!</v>
      </c>
      <c r="P40" s="274" t="e">
        <f t="shared" ca="1" si="8"/>
        <v>#REF!</v>
      </c>
      <c r="Q40" s="79"/>
      <c r="R40" s="72" t="e">
        <f ca="1">IF(R$1,Chart!M$1+R$1,R41+Chart!$H$2)</f>
        <v>#REF!</v>
      </c>
      <c r="S40" s="72" t="e">
        <f ca="1">IF(S$1,Chart!M$1+S$1,S41+Chart!$H$2)</f>
        <v>#REF!</v>
      </c>
      <c r="T40" s="52" t="e">
        <f ca="1">MATCH(T$1,OFFSET(DUT!$B$17,T39+1,0,200),0)+T39</f>
        <v>#N/A</v>
      </c>
      <c r="U40" s="52" t="e">
        <f ca="1">OFFSET(DUT!$E$17,T40,0)</f>
        <v>#N/A</v>
      </c>
      <c r="V40" s="52" t="e">
        <f ca="1">OFFSET(DUT!$F$17,T40,0)</f>
        <v>#N/A</v>
      </c>
      <c r="W40" s="274" t="e">
        <f t="shared" ca="1" si="9"/>
        <v>#N/A</v>
      </c>
      <c r="X40" s="72" t="e">
        <f t="shared" ca="1" si="10"/>
        <v>#REF!</v>
      </c>
      <c r="Y40" s="274" t="e">
        <f t="shared" ca="1" si="11"/>
        <v>#REF!</v>
      </c>
      <c r="Z40" s="274" t="e">
        <f t="shared" ca="1" si="12"/>
        <v>#REF!</v>
      </c>
      <c r="AA40" s="274"/>
      <c r="AB40" s="72" t="e">
        <f ca="1">IF(AB$1,Chart!W$1+AB$1,AB41+Chart!$H$2)</f>
        <v>#REF!</v>
      </c>
      <c r="AC40" s="72" t="e">
        <f ca="1">IF(AC$1,Chart!W$1+AC$1,AC41+Chart!$H$2)</f>
        <v>#REF!</v>
      </c>
      <c r="AD40" s="52" t="e">
        <f ca="1">MATCH(AD$1,OFFSET(DUT!$B$17,AD39+1,0,200),0)+AD39</f>
        <v>#N/A</v>
      </c>
      <c r="AE40" s="52" t="e">
        <f ca="1">OFFSET(DUT!$E$17,AD40,0)</f>
        <v>#N/A</v>
      </c>
      <c r="AF40" s="52" t="e">
        <f ca="1">OFFSET(DUT!$F$17,AD40,0)</f>
        <v>#N/A</v>
      </c>
      <c r="AG40" s="274" t="e">
        <f t="shared" ca="1" si="13"/>
        <v>#N/A</v>
      </c>
      <c r="AH40" s="72" t="e">
        <f t="shared" ca="1" si="14"/>
        <v>#REF!</v>
      </c>
      <c r="AI40" s="274" t="e">
        <f t="shared" ca="1" si="15"/>
        <v>#REF!</v>
      </c>
      <c r="AJ40" s="274" t="e">
        <f t="shared" ca="1" si="16"/>
        <v>#REF!</v>
      </c>
      <c r="AK40" s="274"/>
      <c r="AL40" s="72" t="e">
        <f ca="1">IF(AL$1,Chart!AG$1+AL$1,AL41+Chart!$H$2)</f>
        <v>#REF!</v>
      </c>
      <c r="AM40" s="72" t="e">
        <f ca="1">IF(AM$1,Chart!AG$1+AM$1,AM41+Chart!$H$2)</f>
        <v>#REF!</v>
      </c>
      <c r="AN40" s="52" t="e">
        <f ca="1">MATCH(AN$1,OFFSET(DUT!$B$17,AN39+1,0,200),0)+AN39</f>
        <v>#N/A</v>
      </c>
      <c r="AO40" s="52" t="e">
        <f ca="1">OFFSET(DUT!$E$17,AN40,0)</f>
        <v>#N/A</v>
      </c>
      <c r="AP40" s="52" t="e">
        <f ca="1">OFFSET(DUT!$F$17,AN40,0)</f>
        <v>#N/A</v>
      </c>
      <c r="AQ40" s="274" t="e">
        <f t="shared" ca="1" si="17"/>
        <v>#N/A</v>
      </c>
      <c r="AR40" s="72" t="e">
        <f t="shared" ca="1" si="18"/>
        <v>#REF!</v>
      </c>
      <c r="AS40" s="274" t="e">
        <f t="shared" ca="1" si="19"/>
        <v>#REF!</v>
      </c>
      <c r="AT40" s="274" t="e">
        <f t="shared" ca="1" si="20"/>
        <v>#REF!</v>
      </c>
      <c r="AU40" s="274"/>
      <c r="AV40" s="72" t="e">
        <f ca="1">IF(AV$1,Chart!AQ$1+AV$1,AV41+Chart!$H$2)</f>
        <v>#REF!</v>
      </c>
      <c r="AW40" s="72" t="e">
        <f ca="1">IF(AW$1,Chart!AQ$1+AW$1,AW41+Chart!$H$2)</f>
        <v>#REF!</v>
      </c>
      <c r="AX40" s="52"/>
      <c r="AY40" s="52"/>
      <c r="AZ40" s="52"/>
      <c r="BA40" s="52"/>
      <c r="BB40" s="52"/>
      <c r="BC40" s="52"/>
      <c r="BD40" s="35"/>
      <c r="BE40" s="35"/>
      <c r="BF40" s="35"/>
      <c r="BG40" s="35"/>
      <c r="BH40" s="36"/>
    </row>
    <row r="41" spans="1:60">
      <c r="A41" s="83" t="e">
        <f t="shared" ca="1" si="24"/>
        <v>#N/A</v>
      </c>
      <c r="B41" s="35" t="e">
        <f t="shared" ca="1" si="1"/>
        <v>#N/A</v>
      </c>
      <c r="C41" s="51" t="e">
        <f ca="1">MATCH(D41,OFFSET(DUT!$C$17,(C40*(A41=A40))+1,0,$BE$23,1),0)+C40*(A41=A40)</f>
        <v>#N/A</v>
      </c>
      <c r="D41" s="322" t="e">
        <f t="shared" ca="1" si="25"/>
        <v>#N/A</v>
      </c>
      <c r="E41" s="37" t="e">
        <f ca="1">(OFFSET(DUT!$E$17,C41,0)-$BE$27)</f>
        <v>#N/A</v>
      </c>
      <c r="F41" s="105" t="e">
        <f ca="1">(OFFSET(DUT!$F$17,C41,0)-$BF$27)</f>
        <v>#N/A</v>
      </c>
      <c r="G41" s="37"/>
      <c r="H41" s="52"/>
      <c r="I41" s="52"/>
      <c r="J41" s="52" t="e">
        <f ca="1">MATCH(J$1,OFFSET(DUT!$B$17,J40+1,0,200),0)+J40</f>
        <v>#N/A</v>
      </c>
      <c r="K41" s="52" t="e">
        <f ca="1">OFFSET(DUT!$E$17,J41,0)</f>
        <v>#N/A</v>
      </c>
      <c r="L41" s="52" t="e">
        <f ca="1">OFFSET(DUT!$F$17,J41,0)</f>
        <v>#N/A</v>
      </c>
      <c r="M41" s="274" t="e">
        <f t="shared" ca="1" si="5"/>
        <v>#N/A</v>
      </c>
      <c r="N41" s="72" t="e">
        <f t="shared" ca="1" si="6"/>
        <v>#REF!</v>
      </c>
      <c r="O41" s="274" t="e">
        <f t="shared" ca="1" si="7"/>
        <v>#REF!</v>
      </c>
      <c r="P41" s="274" t="e">
        <f t="shared" ca="1" si="8"/>
        <v>#REF!</v>
      </c>
      <c r="Q41" s="79">
        <f>Q38+1</f>
        <v>13</v>
      </c>
      <c r="R41" s="72" t="e">
        <f ca="1">OFFSET(O$3,$Q41,0)+(0.5*R$1)</f>
        <v>#REF!</v>
      </c>
      <c r="S41" s="72" t="e">
        <f ca="1">OFFSET(P$3,Q41,0)+(0.5*S$1)</f>
        <v>#REF!</v>
      </c>
      <c r="T41" s="52" t="e">
        <f ca="1">MATCH(T$1,OFFSET(DUT!$B$17,T40+1,0,200),0)+T40</f>
        <v>#N/A</v>
      </c>
      <c r="U41" s="52" t="e">
        <f ca="1">OFFSET(DUT!$E$17,T41,0)</f>
        <v>#N/A</v>
      </c>
      <c r="V41" s="52" t="e">
        <f ca="1">OFFSET(DUT!$F$17,T41,0)</f>
        <v>#N/A</v>
      </c>
      <c r="W41" s="274" t="e">
        <f t="shared" ca="1" si="9"/>
        <v>#N/A</v>
      </c>
      <c r="X41" s="72" t="e">
        <f t="shared" ca="1" si="10"/>
        <v>#REF!</v>
      </c>
      <c r="Y41" s="274" t="e">
        <f t="shared" ca="1" si="11"/>
        <v>#REF!</v>
      </c>
      <c r="Z41" s="274" t="e">
        <f t="shared" ca="1" si="12"/>
        <v>#REF!</v>
      </c>
      <c r="AA41" s="274">
        <f>AA38+1</f>
        <v>13</v>
      </c>
      <c r="AB41" s="72" t="e">
        <f ca="1">OFFSET(Y$3,$Q41,0)+(0.5*AB$1)</f>
        <v>#REF!</v>
      </c>
      <c r="AC41" s="72" t="e">
        <f ca="1">OFFSET(Z$3,AA41,0)+(0.5*AC$1)</f>
        <v>#REF!</v>
      </c>
      <c r="AD41" s="52" t="e">
        <f ca="1">MATCH(AD$1,OFFSET(DUT!$B$17,AD40+1,0,200),0)+AD40</f>
        <v>#N/A</v>
      </c>
      <c r="AE41" s="52" t="e">
        <f ca="1">OFFSET(DUT!$E$17,AD41,0)</f>
        <v>#N/A</v>
      </c>
      <c r="AF41" s="52" t="e">
        <f ca="1">OFFSET(DUT!$F$17,AD41,0)</f>
        <v>#N/A</v>
      </c>
      <c r="AG41" s="274" t="e">
        <f t="shared" ca="1" si="13"/>
        <v>#N/A</v>
      </c>
      <c r="AH41" s="72" t="e">
        <f t="shared" ca="1" si="14"/>
        <v>#REF!</v>
      </c>
      <c r="AI41" s="274" t="e">
        <f t="shared" ca="1" si="15"/>
        <v>#REF!</v>
      </c>
      <c r="AJ41" s="274" t="e">
        <f t="shared" ca="1" si="16"/>
        <v>#REF!</v>
      </c>
      <c r="AK41" s="274">
        <f>AK38+1</f>
        <v>13</v>
      </c>
      <c r="AL41" s="72" t="e">
        <f ca="1">OFFSET(AI$3,$Q41,0)+(0.5*AL$1)</f>
        <v>#REF!</v>
      </c>
      <c r="AM41" s="72" t="e">
        <f ca="1">OFFSET(AJ$3,AK41,0)+(0.5*AM$1)</f>
        <v>#REF!</v>
      </c>
      <c r="AN41" s="52" t="e">
        <f ca="1">MATCH(AN$1,OFFSET(DUT!$B$17,AN40+1,0,200),0)+AN40</f>
        <v>#N/A</v>
      </c>
      <c r="AO41" s="52" t="e">
        <f ca="1">OFFSET(DUT!$E$17,AN41,0)</f>
        <v>#N/A</v>
      </c>
      <c r="AP41" s="52" t="e">
        <f ca="1">OFFSET(DUT!$F$17,AN41,0)</f>
        <v>#N/A</v>
      </c>
      <c r="AQ41" s="274" t="e">
        <f t="shared" ca="1" si="17"/>
        <v>#N/A</v>
      </c>
      <c r="AR41" s="72" t="e">
        <f t="shared" ca="1" si="18"/>
        <v>#REF!</v>
      </c>
      <c r="AS41" s="274" t="e">
        <f t="shared" ca="1" si="19"/>
        <v>#REF!</v>
      </c>
      <c r="AT41" s="274" t="e">
        <f t="shared" ca="1" si="20"/>
        <v>#REF!</v>
      </c>
      <c r="AU41" s="274">
        <f>AU38+1</f>
        <v>13</v>
      </c>
      <c r="AV41" s="72" t="e">
        <f ca="1">OFFSET(AS$3,$Q41,0)+(0.5*AV$1)</f>
        <v>#REF!</v>
      </c>
      <c r="AW41" s="72" t="e">
        <f ca="1">OFFSET(AT$3,AU41,0)+(0.5*AW$1)</f>
        <v>#REF!</v>
      </c>
      <c r="AX41" s="52"/>
      <c r="AY41" s="52"/>
      <c r="AZ41" s="52"/>
      <c r="BA41" s="52"/>
      <c r="BB41" s="52"/>
      <c r="BC41" s="52"/>
      <c r="BD41" s="35"/>
      <c r="BE41" s="35"/>
      <c r="BF41" s="35"/>
      <c r="BG41" s="35"/>
      <c r="BH41" s="36"/>
    </row>
    <row r="42" spans="1:60">
      <c r="A42" s="83" t="e">
        <f t="shared" ca="1" si="24"/>
        <v>#N/A</v>
      </c>
      <c r="B42" s="35" t="e">
        <f t="shared" ca="1" si="1"/>
        <v>#N/A</v>
      </c>
      <c r="C42" s="51" t="e">
        <f ca="1">MATCH(D42,OFFSET(DUT!$C$17,(C41*(A42=A41))+1,0,$BE$23,1),0)+C41*(A42=A41)</f>
        <v>#N/A</v>
      </c>
      <c r="D42" s="322" t="e">
        <f t="shared" ca="1" si="25"/>
        <v>#N/A</v>
      </c>
      <c r="E42" s="37" t="e">
        <f ca="1">(OFFSET(DUT!$E$17,C42,0)-$BE$27)</f>
        <v>#N/A</v>
      </c>
      <c r="F42" s="105" t="e">
        <f ca="1">(OFFSET(DUT!$F$17,C42,0)-$BF$27)</f>
        <v>#N/A</v>
      </c>
      <c r="G42" s="37"/>
      <c r="H42" s="52"/>
      <c r="I42" s="52"/>
      <c r="J42" s="52" t="e">
        <f ca="1">MATCH(J$1,OFFSET(DUT!$B$17,J41+1,0,200),0)+J41</f>
        <v>#N/A</v>
      </c>
      <c r="K42" s="52" t="e">
        <f ca="1">OFFSET(DUT!$E$17,J42,0)</f>
        <v>#N/A</v>
      </c>
      <c r="L42" s="52" t="e">
        <f ca="1">OFFSET(DUT!$F$17,J42,0)</f>
        <v>#N/A</v>
      </c>
      <c r="M42" s="274" t="e">
        <f t="shared" ca="1" si="5"/>
        <v>#N/A</v>
      </c>
      <c r="N42" s="72" t="e">
        <f t="shared" ca="1" si="6"/>
        <v>#REF!</v>
      </c>
      <c r="O42" s="274" t="e">
        <f t="shared" ca="1" si="7"/>
        <v>#REF!</v>
      </c>
      <c r="P42" s="274" t="e">
        <f t="shared" ca="1" si="8"/>
        <v>#REF!</v>
      </c>
      <c r="Q42" s="79"/>
      <c r="R42" s="72" t="e">
        <f ca="1">IF(R$1,Chart!M$1+R$1,R41-Chart!$H$2)</f>
        <v>#REF!</v>
      </c>
      <c r="S42" s="72" t="e">
        <f ca="1">IF(S$1,Chart!M$1+S$1,S41-Chart!$H$2)</f>
        <v>#REF!</v>
      </c>
      <c r="T42" s="52" t="e">
        <f ca="1">MATCH(T$1,OFFSET(DUT!$B$17,T41+1,0,200),0)+T41</f>
        <v>#N/A</v>
      </c>
      <c r="U42" s="52" t="e">
        <f ca="1">OFFSET(DUT!$E$17,T42,0)</f>
        <v>#N/A</v>
      </c>
      <c r="V42" s="52" t="e">
        <f ca="1">OFFSET(DUT!$F$17,T42,0)</f>
        <v>#N/A</v>
      </c>
      <c r="W42" s="274" t="e">
        <f t="shared" ca="1" si="9"/>
        <v>#N/A</v>
      </c>
      <c r="X42" s="72" t="e">
        <f t="shared" ca="1" si="10"/>
        <v>#REF!</v>
      </c>
      <c r="Y42" s="274" t="e">
        <f t="shared" ca="1" si="11"/>
        <v>#REF!</v>
      </c>
      <c r="Z42" s="274" t="e">
        <f t="shared" ca="1" si="12"/>
        <v>#REF!</v>
      </c>
      <c r="AA42" s="274"/>
      <c r="AB42" s="72" t="e">
        <f ca="1">IF(AB$1,Chart!W$1+AB$1,AB41-Chart!$H$2)</f>
        <v>#REF!</v>
      </c>
      <c r="AC42" s="72" t="e">
        <f ca="1">IF(AC$1,Chart!W$1+AC$1,AC41-Chart!$H$2)</f>
        <v>#REF!</v>
      </c>
      <c r="AD42" s="52" t="e">
        <f ca="1">MATCH(AD$1,OFFSET(DUT!$B$17,AD41+1,0,200),0)+AD41</f>
        <v>#N/A</v>
      </c>
      <c r="AE42" s="52" t="e">
        <f ca="1">OFFSET(DUT!$E$17,AD42,0)</f>
        <v>#N/A</v>
      </c>
      <c r="AF42" s="52" t="e">
        <f ca="1">OFFSET(DUT!$F$17,AD42,0)</f>
        <v>#N/A</v>
      </c>
      <c r="AG42" s="274" t="e">
        <f t="shared" ca="1" si="13"/>
        <v>#N/A</v>
      </c>
      <c r="AH42" s="72" t="e">
        <f t="shared" ca="1" si="14"/>
        <v>#REF!</v>
      </c>
      <c r="AI42" s="274" t="e">
        <f t="shared" ca="1" si="15"/>
        <v>#REF!</v>
      </c>
      <c r="AJ42" s="274" t="e">
        <f t="shared" ca="1" si="16"/>
        <v>#REF!</v>
      </c>
      <c r="AK42" s="274"/>
      <c r="AL42" s="72" t="e">
        <f ca="1">IF(AL$1,Chart!AG$1+AL$1,AL41-Chart!$H$2)</f>
        <v>#REF!</v>
      </c>
      <c r="AM42" s="72" t="e">
        <f ca="1">IF(AM$1,Chart!AG$1+AM$1,AM41-Chart!$H$2)</f>
        <v>#REF!</v>
      </c>
      <c r="AN42" s="52" t="e">
        <f ca="1">MATCH(AN$1,OFFSET(DUT!$B$17,AN41+1,0,200),0)+AN41</f>
        <v>#N/A</v>
      </c>
      <c r="AO42" s="52" t="e">
        <f ca="1">OFFSET(DUT!$E$17,AN42,0)</f>
        <v>#N/A</v>
      </c>
      <c r="AP42" s="52" t="e">
        <f ca="1">OFFSET(DUT!$F$17,AN42,0)</f>
        <v>#N/A</v>
      </c>
      <c r="AQ42" s="274" t="e">
        <f t="shared" ca="1" si="17"/>
        <v>#N/A</v>
      </c>
      <c r="AR42" s="72" t="e">
        <f t="shared" ca="1" si="18"/>
        <v>#REF!</v>
      </c>
      <c r="AS42" s="274" t="e">
        <f t="shared" ca="1" si="19"/>
        <v>#REF!</v>
      </c>
      <c r="AT42" s="274" t="e">
        <f t="shared" ca="1" si="20"/>
        <v>#REF!</v>
      </c>
      <c r="AU42" s="274"/>
      <c r="AV42" s="72" t="e">
        <f ca="1">IF(AV$1,Chart!AQ$1+AV$1,AV41-Chart!$H$2)</f>
        <v>#REF!</v>
      </c>
      <c r="AW42" s="72" t="e">
        <f ca="1">IF(AW$1,Chart!AQ$1+AW$1,AW41-Chart!$H$2)</f>
        <v>#REF!</v>
      </c>
      <c r="AX42" s="52"/>
      <c r="AY42" s="52"/>
      <c r="AZ42" s="52"/>
      <c r="BA42" s="52"/>
      <c r="BB42" s="52"/>
      <c r="BC42" s="52"/>
      <c r="BD42" s="35"/>
      <c r="BE42" s="35"/>
      <c r="BF42" s="35"/>
      <c r="BG42" s="35"/>
      <c r="BH42" s="36"/>
    </row>
    <row r="43" spans="1:60">
      <c r="A43" s="83" t="e">
        <f t="shared" ca="1" si="24"/>
        <v>#N/A</v>
      </c>
      <c r="B43" s="35" t="e">
        <f t="shared" ca="1" si="1"/>
        <v>#N/A</v>
      </c>
      <c r="C43" s="51" t="e">
        <f ca="1">MATCH(D43,OFFSET(DUT!$C$17,(C42*(A43=A42))+1,0,$BE$23,1),0)+C42*(A43=A42)</f>
        <v>#N/A</v>
      </c>
      <c r="D43" s="322" t="e">
        <f t="shared" ca="1" si="25"/>
        <v>#N/A</v>
      </c>
      <c r="E43" s="37" t="e">
        <f ca="1">(OFFSET(DUT!$E$17,C43,0)-$BE$27)</f>
        <v>#N/A</v>
      </c>
      <c r="F43" s="105" t="e">
        <f ca="1">(OFFSET(DUT!$F$17,C43,0)-$BF$27)</f>
        <v>#N/A</v>
      </c>
      <c r="G43" s="37"/>
      <c r="H43" s="52"/>
      <c r="I43" s="52"/>
      <c r="J43" s="52" t="e">
        <f ca="1">MATCH(J$1,OFFSET(DUT!$B$17,J42+1,0,200),0)+J42</f>
        <v>#N/A</v>
      </c>
      <c r="K43" s="52" t="e">
        <f ca="1">OFFSET(DUT!$E$17,J43,0)</f>
        <v>#N/A</v>
      </c>
      <c r="L43" s="52" t="e">
        <f ca="1">OFFSET(DUT!$F$17,J43,0)</f>
        <v>#N/A</v>
      </c>
      <c r="M43" s="274" t="e">
        <f t="shared" ca="1" si="5"/>
        <v>#N/A</v>
      </c>
      <c r="N43" s="72" t="e">
        <f t="shared" ca="1" si="6"/>
        <v>#REF!</v>
      </c>
      <c r="O43" s="274" t="e">
        <f t="shared" ca="1" si="7"/>
        <v>#REF!</v>
      </c>
      <c r="P43" s="274" t="e">
        <f t="shared" ca="1" si="8"/>
        <v>#REF!</v>
      </c>
      <c r="Q43" s="79"/>
      <c r="R43" s="72" t="e">
        <f ca="1">IF(R$1,Chart!M$1+R$1,R44+Chart!$H$2)</f>
        <v>#REF!</v>
      </c>
      <c r="S43" s="72" t="e">
        <f ca="1">IF(S$1,Chart!M$1+S$1,S44+Chart!$H$2)</f>
        <v>#REF!</v>
      </c>
      <c r="T43" s="52" t="e">
        <f ca="1">MATCH(T$1,OFFSET(DUT!$B$17,T42+1,0,200),0)+T42</f>
        <v>#N/A</v>
      </c>
      <c r="U43" s="52" t="e">
        <f ca="1">OFFSET(DUT!$E$17,T43,0)</f>
        <v>#N/A</v>
      </c>
      <c r="V43" s="52" t="e">
        <f ca="1">OFFSET(DUT!$F$17,T43,0)</f>
        <v>#N/A</v>
      </c>
      <c r="W43" s="274" t="e">
        <f t="shared" ca="1" si="9"/>
        <v>#N/A</v>
      </c>
      <c r="X43" s="72" t="e">
        <f t="shared" ca="1" si="10"/>
        <v>#REF!</v>
      </c>
      <c r="Y43" s="274" t="e">
        <f t="shared" ca="1" si="11"/>
        <v>#REF!</v>
      </c>
      <c r="Z43" s="274" t="e">
        <f t="shared" ca="1" si="12"/>
        <v>#REF!</v>
      </c>
      <c r="AA43" s="274"/>
      <c r="AB43" s="72" t="e">
        <f ca="1">IF(AB$1,Chart!W$1+AB$1,AB44+Chart!$H$2)</f>
        <v>#REF!</v>
      </c>
      <c r="AC43" s="72" t="e">
        <f ca="1">IF(AC$1,Chart!W$1+AC$1,AC44+Chart!$H$2)</f>
        <v>#REF!</v>
      </c>
      <c r="AD43" s="52" t="e">
        <f ca="1">MATCH(AD$1,OFFSET(DUT!$B$17,AD42+1,0,200),0)+AD42</f>
        <v>#N/A</v>
      </c>
      <c r="AE43" s="52" t="e">
        <f ca="1">OFFSET(DUT!$E$17,AD43,0)</f>
        <v>#N/A</v>
      </c>
      <c r="AF43" s="52" t="e">
        <f ca="1">OFFSET(DUT!$F$17,AD43,0)</f>
        <v>#N/A</v>
      </c>
      <c r="AG43" s="274" t="e">
        <f t="shared" ca="1" si="13"/>
        <v>#N/A</v>
      </c>
      <c r="AH43" s="72" t="e">
        <f t="shared" ca="1" si="14"/>
        <v>#REF!</v>
      </c>
      <c r="AI43" s="274" t="e">
        <f t="shared" ca="1" si="15"/>
        <v>#REF!</v>
      </c>
      <c r="AJ43" s="274" t="e">
        <f t="shared" ca="1" si="16"/>
        <v>#REF!</v>
      </c>
      <c r="AK43" s="274"/>
      <c r="AL43" s="72" t="e">
        <f ca="1">IF(AL$1,Chart!AG$1+AL$1,AL44+Chart!$H$2)</f>
        <v>#REF!</v>
      </c>
      <c r="AM43" s="72" t="e">
        <f ca="1">IF(AM$1,Chart!AG$1+AM$1,AM44+Chart!$H$2)</f>
        <v>#REF!</v>
      </c>
      <c r="AN43" s="52" t="e">
        <f ca="1">MATCH(AN$1,OFFSET(DUT!$B$17,AN42+1,0,200),0)+AN42</f>
        <v>#N/A</v>
      </c>
      <c r="AO43" s="52" t="e">
        <f ca="1">OFFSET(DUT!$E$17,AN43,0)</f>
        <v>#N/A</v>
      </c>
      <c r="AP43" s="52" t="e">
        <f ca="1">OFFSET(DUT!$F$17,AN43,0)</f>
        <v>#N/A</v>
      </c>
      <c r="AQ43" s="274" t="e">
        <f t="shared" ca="1" si="17"/>
        <v>#N/A</v>
      </c>
      <c r="AR43" s="72" t="e">
        <f t="shared" ca="1" si="18"/>
        <v>#REF!</v>
      </c>
      <c r="AS43" s="274" t="e">
        <f t="shared" ca="1" si="19"/>
        <v>#REF!</v>
      </c>
      <c r="AT43" s="274" t="e">
        <f t="shared" ca="1" si="20"/>
        <v>#REF!</v>
      </c>
      <c r="AU43" s="274"/>
      <c r="AV43" s="72" t="e">
        <f ca="1">IF(AV$1,Chart!AQ$1+AV$1,AV44+Chart!$H$2)</f>
        <v>#REF!</v>
      </c>
      <c r="AW43" s="72" t="e">
        <f ca="1">IF(AW$1,Chart!AQ$1+AW$1,AW44+Chart!$H$2)</f>
        <v>#REF!</v>
      </c>
      <c r="AX43" s="52"/>
      <c r="AY43" s="52"/>
      <c r="AZ43" s="52"/>
      <c r="BA43" s="52"/>
      <c r="BB43" s="52"/>
      <c r="BC43" s="52"/>
      <c r="BD43" s="35"/>
      <c r="BE43" s="35"/>
      <c r="BF43" s="35"/>
      <c r="BG43" s="35"/>
      <c r="BH43" s="36"/>
    </row>
    <row r="44" spans="1:60">
      <c r="A44" s="83" t="e">
        <f t="shared" ca="1" si="24"/>
        <v>#N/A</v>
      </c>
      <c r="B44" s="35" t="e">
        <f t="shared" ca="1" si="1"/>
        <v>#N/A</v>
      </c>
      <c r="C44" s="51" t="e">
        <f ca="1">MATCH(D44,OFFSET(DUT!$C$17,(C43*(A44=A43))+1,0,$BE$23,1),0)+C43*(A44=A43)</f>
        <v>#N/A</v>
      </c>
      <c r="D44" s="322" t="e">
        <f t="shared" ca="1" si="25"/>
        <v>#N/A</v>
      </c>
      <c r="E44" s="37" t="e">
        <f ca="1">(OFFSET(DUT!$E$17,C44,0)-$BE$27)</f>
        <v>#N/A</v>
      </c>
      <c r="F44" s="105" t="e">
        <f ca="1">(OFFSET(DUT!$F$17,C44,0)-$BF$27)</f>
        <v>#N/A</v>
      </c>
      <c r="G44" s="37"/>
      <c r="H44" s="52"/>
      <c r="I44" s="52"/>
      <c r="J44" s="52" t="e">
        <f ca="1">MATCH(J$1,OFFSET(DUT!$B$17,J43+1,0,200),0)+J43</f>
        <v>#N/A</v>
      </c>
      <c r="K44" s="52" t="e">
        <f ca="1">OFFSET(DUT!$E$17,J44,0)</f>
        <v>#N/A</v>
      </c>
      <c r="L44" s="52" t="e">
        <f ca="1">OFFSET(DUT!$F$17,J44,0)</f>
        <v>#N/A</v>
      </c>
      <c r="M44" s="274" t="e">
        <f t="shared" ca="1" si="5"/>
        <v>#N/A</v>
      </c>
      <c r="N44" s="72" t="e">
        <f t="shared" ca="1" si="6"/>
        <v>#REF!</v>
      </c>
      <c r="O44" s="274" t="e">
        <f t="shared" ca="1" si="7"/>
        <v>#REF!</v>
      </c>
      <c r="P44" s="274" t="e">
        <f t="shared" ca="1" si="8"/>
        <v>#REF!</v>
      </c>
      <c r="Q44" s="79">
        <f>Q41+1</f>
        <v>14</v>
      </c>
      <c r="R44" s="72" t="e">
        <f ca="1">OFFSET(O$3,$Q44,0)+(0.5*R$1)</f>
        <v>#REF!</v>
      </c>
      <c r="S44" s="72" t="e">
        <f ca="1">OFFSET(P$3,Q44,0)+(0.5*S$1)</f>
        <v>#REF!</v>
      </c>
      <c r="T44" s="52" t="e">
        <f ca="1">MATCH(T$1,OFFSET(DUT!$B$17,T43+1,0,200),0)+T43</f>
        <v>#N/A</v>
      </c>
      <c r="U44" s="52" t="e">
        <f ca="1">OFFSET(DUT!$E$17,T44,0)</f>
        <v>#N/A</v>
      </c>
      <c r="V44" s="52" t="e">
        <f ca="1">OFFSET(DUT!$F$17,T44,0)</f>
        <v>#N/A</v>
      </c>
      <c r="W44" s="274" t="e">
        <f t="shared" ca="1" si="9"/>
        <v>#N/A</v>
      </c>
      <c r="X44" s="72" t="e">
        <f t="shared" ca="1" si="10"/>
        <v>#REF!</v>
      </c>
      <c r="Y44" s="274" t="e">
        <f t="shared" ca="1" si="11"/>
        <v>#REF!</v>
      </c>
      <c r="Z44" s="274" t="e">
        <f t="shared" ca="1" si="12"/>
        <v>#REF!</v>
      </c>
      <c r="AA44" s="274">
        <f>AA41+1</f>
        <v>14</v>
      </c>
      <c r="AB44" s="72" t="e">
        <f ca="1">OFFSET(Y$3,$Q44,0)+(0.5*AB$1)</f>
        <v>#REF!</v>
      </c>
      <c r="AC44" s="72" t="e">
        <f ca="1">OFFSET(Z$3,AA44,0)+(0.5*AC$1)</f>
        <v>#REF!</v>
      </c>
      <c r="AD44" s="52" t="e">
        <f ca="1">MATCH(AD$1,OFFSET(DUT!$B$17,AD43+1,0,200),0)+AD43</f>
        <v>#N/A</v>
      </c>
      <c r="AE44" s="52" t="e">
        <f ca="1">OFFSET(DUT!$E$17,AD44,0)</f>
        <v>#N/A</v>
      </c>
      <c r="AF44" s="52" t="e">
        <f ca="1">OFFSET(DUT!$F$17,AD44,0)</f>
        <v>#N/A</v>
      </c>
      <c r="AG44" s="274" t="e">
        <f t="shared" ca="1" si="13"/>
        <v>#N/A</v>
      </c>
      <c r="AH44" s="72" t="e">
        <f t="shared" ca="1" si="14"/>
        <v>#REF!</v>
      </c>
      <c r="AI44" s="274" t="e">
        <f t="shared" ca="1" si="15"/>
        <v>#REF!</v>
      </c>
      <c r="AJ44" s="274" t="e">
        <f t="shared" ca="1" si="16"/>
        <v>#REF!</v>
      </c>
      <c r="AK44" s="274">
        <f>AK41+1</f>
        <v>14</v>
      </c>
      <c r="AL44" s="72" t="e">
        <f ca="1">OFFSET(AI$3,$Q44,0)+(0.5*AL$1)</f>
        <v>#REF!</v>
      </c>
      <c r="AM44" s="72" t="e">
        <f ca="1">OFFSET(AJ$3,AK44,0)+(0.5*AM$1)</f>
        <v>#REF!</v>
      </c>
      <c r="AN44" s="52" t="e">
        <f ca="1">MATCH(AN$1,OFFSET(DUT!$B$17,AN43+1,0,200),0)+AN43</f>
        <v>#N/A</v>
      </c>
      <c r="AO44" s="52" t="e">
        <f ca="1">OFFSET(DUT!$E$17,AN44,0)</f>
        <v>#N/A</v>
      </c>
      <c r="AP44" s="52" t="e">
        <f ca="1">OFFSET(DUT!$F$17,AN44,0)</f>
        <v>#N/A</v>
      </c>
      <c r="AQ44" s="274" t="e">
        <f t="shared" ca="1" si="17"/>
        <v>#N/A</v>
      </c>
      <c r="AR44" s="72" t="e">
        <f t="shared" ca="1" si="18"/>
        <v>#REF!</v>
      </c>
      <c r="AS44" s="274" t="e">
        <f t="shared" ca="1" si="19"/>
        <v>#REF!</v>
      </c>
      <c r="AT44" s="274" t="e">
        <f t="shared" ca="1" si="20"/>
        <v>#REF!</v>
      </c>
      <c r="AU44" s="274">
        <f>AU41+1</f>
        <v>14</v>
      </c>
      <c r="AV44" s="72" t="e">
        <f ca="1">OFFSET(AS$3,$Q44,0)+(0.5*AV$1)</f>
        <v>#REF!</v>
      </c>
      <c r="AW44" s="72" t="e">
        <f ca="1">OFFSET(AT$3,AU44,0)+(0.5*AW$1)</f>
        <v>#REF!</v>
      </c>
      <c r="AX44" s="52"/>
      <c r="AY44" s="52"/>
      <c r="AZ44" s="52"/>
      <c r="BA44" s="52"/>
      <c r="BB44" s="52"/>
      <c r="BC44" s="52"/>
      <c r="BD44" s="35"/>
      <c r="BE44" s="35"/>
      <c r="BF44" s="35"/>
      <c r="BG44" s="35"/>
      <c r="BH44" s="36"/>
    </row>
    <row r="45" spans="1:60">
      <c r="A45" s="83" t="e">
        <f t="shared" ca="1" si="24"/>
        <v>#N/A</v>
      </c>
      <c r="B45" s="35" t="e">
        <f t="shared" ca="1" si="1"/>
        <v>#N/A</v>
      </c>
      <c r="C45" s="51" t="e">
        <f ca="1">MATCH(D45,OFFSET(DUT!$C$17,(C44*(A45=A44))+1,0,$BE$23,1),0)+C44*(A45=A44)</f>
        <v>#N/A</v>
      </c>
      <c r="D45" s="322" t="e">
        <f t="shared" ca="1" si="25"/>
        <v>#N/A</v>
      </c>
      <c r="E45" s="37" t="e">
        <f ca="1">(OFFSET(DUT!$E$17,C45,0)-$BE$27)</f>
        <v>#N/A</v>
      </c>
      <c r="F45" s="105" t="e">
        <f ca="1">(OFFSET(DUT!$F$17,C45,0)-$BF$27)</f>
        <v>#N/A</v>
      </c>
      <c r="G45" s="37"/>
      <c r="H45" s="52"/>
      <c r="I45" s="52"/>
      <c r="J45" s="52" t="e">
        <f ca="1">MATCH(J$1,OFFSET(DUT!$B$17,J44+1,0,200),0)+J44</f>
        <v>#N/A</v>
      </c>
      <c r="K45" s="52" t="e">
        <f ca="1">OFFSET(DUT!$E$17,J45,0)</f>
        <v>#N/A</v>
      </c>
      <c r="L45" s="52" t="e">
        <f ca="1">OFFSET(DUT!$F$17,J45,0)</f>
        <v>#N/A</v>
      </c>
      <c r="M45" s="274" t="e">
        <f t="shared" ca="1" si="5"/>
        <v>#N/A</v>
      </c>
      <c r="N45" s="72" t="e">
        <f t="shared" ca="1" si="6"/>
        <v>#REF!</v>
      </c>
      <c r="O45" s="274" t="e">
        <f t="shared" ca="1" si="7"/>
        <v>#REF!</v>
      </c>
      <c r="P45" s="274" t="e">
        <f t="shared" ca="1" si="8"/>
        <v>#REF!</v>
      </c>
      <c r="Q45" s="79"/>
      <c r="R45" s="72" t="e">
        <f ca="1">IF(R$1,Chart!M$1+R$1,R44-Chart!$H$2)</f>
        <v>#REF!</v>
      </c>
      <c r="S45" s="72" t="e">
        <f ca="1">IF(S$1,Chart!M$1+S$1,S44-Chart!$H$2)</f>
        <v>#REF!</v>
      </c>
      <c r="T45" s="52" t="e">
        <f ca="1">MATCH(T$1,OFFSET(DUT!$B$17,T44+1,0,200),0)+T44</f>
        <v>#N/A</v>
      </c>
      <c r="U45" s="52" t="e">
        <f ca="1">OFFSET(DUT!$E$17,T45,0)</f>
        <v>#N/A</v>
      </c>
      <c r="V45" s="52" t="e">
        <f ca="1">OFFSET(DUT!$F$17,T45,0)</f>
        <v>#N/A</v>
      </c>
      <c r="W45" s="274" t="e">
        <f t="shared" ca="1" si="9"/>
        <v>#N/A</v>
      </c>
      <c r="X45" s="72" t="e">
        <f t="shared" ca="1" si="10"/>
        <v>#REF!</v>
      </c>
      <c r="Y45" s="274" t="e">
        <f t="shared" ca="1" si="11"/>
        <v>#REF!</v>
      </c>
      <c r="Z45" s="274" t="e">
        <f t="shared" ca="1" si="12"/>
        <v>#REF!</v>
      </c>
      <c r="AA45" s="274"/>
      <c r="AB45" s="72" t="e">
        <f ca="1">IF(AB$1,Chart!W$1+AB$1,AB44-Chart!$H$2)</f>
        <v>#REF!</v>
      </c>
      <c r="AC45" s="72" t="e">
        <f ca="1">IF(AC$1,Chart!W$1+AC$1,AC44-Chart!$H$2)</f>
        <v>#REF!</v>
      </c>
      <c r="AD45" s="52" t="e">
        <f ca="1">MATCH(AD$1,OFFSET(DUT!$B$17,AD44+1,0,200),0)+AD44</f>
        <v>#N/A</v>
      </c>
      <c r="AE45" s="52" t="e">
        <f ca="1">OFFSET(DUT!$E$17,AD45,0)</f>
        <v>#N/A</v>
      </c>
      <c r="AF45" s="52" t="e">
        <f ca="1">OFFSET(DUT!$F$17,AD45,0)</f>
        <v>#N/A</v>
      </c>
      <c r="AG45" s="274" t="e">
        <f t="shared" ca="1" si="13"/>
        <v>#N/A</v>
      </c>
      <c r="AH45" s="72" t="e">
        <f t="shared" ca="1" si="14"/>
        <v>#REF!</v>
      </c>
      <c r="AI45" s="274" t="e">
        <f t="shared" ca="1" si="15"/>
        <v>#REF!</v>
      </c>
      <c r="AJ45" s="274" t="e">
        <f t="shared" ca="1" si="16"/>
        <v>#REF!</v>
      </c>
      <c r="AK45" s="274"/>
      <c r="AL45" s="72" t="e">
        <f ca="1">IF(AL$1,Chart!AG$1+AL$1,AL44-Chart!$H$2)</f>
        <v>#REF!</v>
      </c>
      <c r="AM45" s="72" t="e">
        <f ca="1">IF(AM$1,Chart!AG$1+AM$1,AM44-Chart!$H$2)</f>
        <v>#REF!</v>
      </c>
      <c r="AN45" s="52" t="e">
        <f ca="1">MATCH(AN$1,OFFSET(DUT!$B$17,AN44+1,0,200),0)+AN44</f>
        <v>#N/A</v>
      </c>
      <c r="AO45" s="52" t="e">
        <f ca="1">OFFSET(DUT!$E$17,AN45,0)</f>
        <v>#N/A</v>
      </c>
      <c r="AP45" s="52" t="e">
        <f ca="1">OFFSET(DUT!$F$17,AN45,0)</f>
        <v>#N/A</v>
      </c>
      <c r="AQ45" s="274" t="e">
        <f t="shared" ca="1" si="17"/>
        <v>#N/A</v>
      </c>
      <c r="AR45" s="72" t="e">
        <f t="shared" ca="1" si="18"/>
        <v>#REF!</v>
      </c>
      <c r="AS45" s="274" t="e">
        <f t="shared" ca="1" si="19"/>
        <v>#REF!</v>
      </c>
      <c r="AT45" s="274" t="e">
        <f t="shared" ca="1" si="20"/>
        <v>#REF!</v>
      </c>
      <c r="AU45" s="274"/>
      <c r="AV45" s="72" t="e">
        <f ca="1">IF(AV$1,Chart!AQ$1+AV$1,AV44-Chart!$H$2)</f>
        <v>#REF!</v>
      </c>
      <c r="AW45" s="72" t="e">
        <f ca="1">IF(AW$1,Chart!AQ$1+AW$1,AW44-Chart!$H$2)</f>
        <v>#REF!</v>
      </c>
      <c r="AX45" s="52"/>
      <c r="AY45" s="52"/>
      <c r="AZ45" s="52"/>
      <c r="BA45" s="52"/>
      <c r="BB45" s="52"/>
      <c r="BC45" s="52"/>
      <c r="BD45" s="35"/>
      <c r="BE45" s="35"/>
      <c r="BF45" s="35"/>
      <c r="BG45" s="35"/>
      <c r="BH45" s="36"/>
    </row>
    <row r="46" spans="1:60">
      <c r="A46" s="83" t="e">
        <f t="shared" ca="1" si="24"/>
        <v>#N/A</v>
      </c>
      <c r="B46" s="35" t="e">
        <f t="shared" ca="1" si="1"/>
        <v>#N/A</v>
      </c>
      <c r="C46" s="51" t="e">
        <f ca="1">MATCH(D46,OFFSET(DUT!$C$17,(C45*(A46=A45))+1,0,$BE$23,1),0)+C45*(A46=A45)</f>
        <v>#N/A</v>
      </c>
      <c r="D46" s="322" t="e">
        <f t="shared" ca="1" si="25"/>
        <v>#N/A</v>
      </c>
      <c r="E46" s="37" t="e">
        <f ca="1">(OFFSET(DUT!$E$17,C46,0)-$BE$27)</f>
        <v>#N/A</v>
      </c>
      <c r="F46" s="105" t="e">
        <f ca="1">(OFFSET(DUT!$F$17,C46,0)-$BF$27)</f>
        <v>#N/A</v>
      </c>
      <c r="G46" s="37"/>
      <c r="H46" s="52"/>
      <c r="I46" s="52"/>
      <c r="J46" s="52" t="e">
        <f ca="1">MATCH(J$1,OFFSET(DUT!$B$17,J45+1,0,200),0)+J45</f>
        <v>#N/A</v>
      </c>
      <c r="K46" s="52" t="e">
        <f ca="1">OFFSET(DUT!$E$17,J46,0)</f>
        <v>#N/A</v>
      </c>
      <c r="L46" s="52" t="e">
        <f ca="1">OFFSET(DUT!$F$17,J46,0)</f>
        <v>#N/A</v>
      </c>
      <c r="M46" s="274" t="e">
        <f t="shared" ca="1" si="5"/>
        <v>#N/A</v>
      </c>
      <c r="N46" s="72" t="e">
        <f t="shared" ca="1" si="6"/>
        <v>#REF!</v>
      </c>
      <c r="O46" s="274" t="e">
        <f t="shared" ca="1" si="7"/>
        <v>#REF!</v>
      </c>
      <c r="P46" s="274" t="e">
        <f t="shared" ca="1" si="8"/>
        <v>#REF!</v>
      </c>
      <c r="Q46" s="79"/>
      <c r="R46" s="72" t="e">
        <f ca="1">IF(R$1,Chart!M$1+R$1,R47+Chart!$H$2)</f>
        <v>#REF!</v>
      </c>
      <c r="S46" s="72" t="e">
        <f ca="1">IF(S$1,Chart!M$1+S$1,S47+Chart!$H$2)</f>
        <v>#REF!</v>
      </c>
      <c r="T46" s="52" t="e">
        <f ca="1">MATCH(T$1,OFFSET(DUT!$B$17,T45+1,0,200),0)+T45</f>
        <v>#N/A</v>
      </c>
      <c r="U46" s="52" t="e">
        <f ca="1">OFFSET(DUT!$E$17,T46,0)</f>
        <v>#N/A</v>
      </c>
      <c r="V46" s="52" t="e">
        <f ca="1">OFFSET(DUT!$F$17,T46,0)</f>
        <v>#N/A</v>
      </c>
      <c r="W46" s="274" t="e">
        <f t="shared" ca="1" si="9"/>
        <v>#N/A</v>
      </c>
      <c r="X46" s="72" t="e">
        <f t="shared" ca="1" si="10"/>
        <v>#REF!</v>
      </c>
      <c r="Y46" s="274" t="e">
        <f t="shared" ca="1" si="11"/>
        <v>#REF!</v>
      </c>
      <c r="Z46" s="274" t="e">
        <f t="shared" ca="1" si="12"/>
        <v>#REF!</v>
      </c>
      <c r="AA46" s="274"/>
      <c r="AB46" s="72" t="e">
        <f ca="1">IF(AB$1,Chart!W$1+AB$1,AB47+Chart!$H$2)</f>
        <v>#REF!</v>
      </c>
      <c r="AC46" s="72" t="e">
        <f ca="1">IF(AC$1,Chart!W$1+AC$1,AC47+Chart!$H$2)</f>
        <v>#REF!</v>
      </c>
      <c r="AD46" s="52" t="e">
        <f ca="1">MATCH(AD$1,OFFSET(DUT!$B$17,AD45+1,0,200),0)+AD45</f>
        <v>#N/A</v>
      </c>
      <c r="AE46" s="52" t="e">
        <f ca="1">OFFSET(DUT!$E$17,AD46,0)</f>
        <v>#N/A</v>
      </c>
      <c r="AF46" s="52" t="e">
        <f ca="1">OFFSET(DUT!$F$17,AD46,0)</f>
        <v>#N/A</v>
      </c>
      <c r="AG46" s="274" t="e">
        <f t="shared" ca="1" si="13"/>
        <v>#N/A</v>
      </c>
      <c r="AH46" s="72" t="e">
        <f t="shared" ca="1" si="14"/>
        <v>#REF!</v>
      </c>
      <c r="AI46" s="274" t="e">
        <f t="shared" ca="1" si="15"/>
        <v>#REF!</v>
      </c>
      <c r="AJ46" s="274" t="e">
        <f t="shared" ca="1" si="16"/>
        <v>#REF!</v>
      </c>
      <c r="AK46" s="274"/>
      <c r="AL46" s="72" t="e">
        <f ca="1">IF(AL$1,Chart!AG$1+AL$1,AL47+Chart!$H$2)</f>
        <v>#REF!</v>
      </c>
      <c r="AM46" s="72" t="e">
        <f ca="1">IF(AM$1,Chart!AG$1+AM$1,AM47+Chart!$H$2)</f>
        <v>#REF!</v>
      </c>
      <c r="AN46" s="52" t="e">
        <f ca="1">MATCH(AN$1,OFFSET(DUT!$B$17,AN45+1,0,200),0)+AN45</f>
        <v>#N/A</v>
      </c>
      <c r="AO46" s="52" t="e">
        <f ca="1">OFFSET(DUT!$E$17,AN46,0)</f>
        <v>#N/A</v>
      </c>
      <c r="AP46" s="52" t="e">
        <f ca="1">OFFSET(DUT!$F$17,AN46,0)</f>
        <v>#N/A</v>
      </c>
      <c r="AQ46" s="274" t="e">
        <f t="shared" ca="1" si="17"/>
        <v>#N/A</v>
      </c>
      <c r="AR46" s="72" t="e">
        <f t="shared" ca="1" si="18"/>
        <v>#REF!</v>
      </c>
      <c r="AS46" s="274" t="e">
        <f t="shared" ca="1" si="19"/>
        <v>#REF!</v>
      </c>
      <c r="AT46" s="274" t="e">
        <f t="shared" ca="1" si="20"/>
        <v>#REF!</v>
      </c>
      <c r="AU46" s="274"/>
      <c r="AV46" s="72" t="e">
        <f ca="1">IF(AV$1,Chart!AQ$1+AV$1,AV47+Chart!$H$2)</f>
        <v>#REF!</v>
      </c>
      <c r="AW46" s="72" t="e">
        <f ca="1">IF(AW$1,Chart!AQ$1+AW$1,AW47+Chart!$H$2)</f>
        <v>#REF!</v>
      </c>
      <c r="AX46" s="52"/>
      <c r="AY46" s="52"/>
      <c r="AZ46" s="52"/>
      <c r="BA46" s="52"/>
      <c r="BB46" s="52"/>
      <c r="BC46" s="52"/>
      <c r="BD46" s="35"/>
      <c r="BE46" s="35"/>
      <c r="BF46" s="35"/>
      <c r="BG46" s="35"/>
      <c r="BH46" s="36"/>
    </row>
    <row r="47" spans="1:60">
      <c r="A47" s="83" t="e">
        <f t="shared" ca="1" si="24"/>
        <v>#N/A</v>
      </c>
      <c r="B47" s="35" t="e">
        <f t="shared" ca="1" si="1"/>
        <v>#N/A</v>
      </c>
      <c r="C47" s="51" t="e">
        <f ca="1">MATCH(D47,OFFSET(DUT!$C$17,(C46*(A47=A46))+1,0,$BE$23,1),0)+C46*(A47=A46)</f>
        <v>#N/A</v>
      </c>
      <c r="D47" s="322" t="e">
        <f t="shared" ca="1" si="25"/>
        <v>#N/A</v>
      </c>
      <c r="E47" s="37" t="e">
        <f ca="1">(OFFSET(DUT!$E$17,C47,0)-$BE$27)</f>
        <v>#N/A</v>
      </c>
      <c r="F47" s="105" t="e">
        <f ca="1">(OFFSET(DUT!$F$17,C47,0)-$BF$27)</f>
        <v>#N/A</v>
      </c>
      <c r="G47" s="37"/>
      <c r="H47" s="52"/>
      <c r="I47" s="52"/>
      <c r="J47" s="52" t="e">
        <f ca="1">MATCH(J$1,OFFSET(DUT!$B$17,J46+1,0,200),0)+J46</f>
        <v>#N/A</v>
      </c>
      <c r="K47" s="52" t="e">
        <f ca="1">OFFSET(DUT!$E$17,J47,0)</f>
        <v>#N/A</v>
      </c>
      <c r="L47" s="52" t="e">
        <f ca="1">OFFSET(DUT!$F$17,J47,0)</f>
        <v>#N/A</v>
      </c>
      <c r="M47" s="274" t="e">
        <f t="shared" ca="1" si="5"/>
        <v>#N/A</v>
      </c>
      <c r="N47" s="72" t="e">
        <f t="shared" ca="1" si="6"/>
        <v>#REF!</v>
      </c>
      <c r="O47" s="274" t="e">
        <f t="shared" ca="1" si="7"/>
        <v>#REF!</v>
      </c>
      <c r="P47" s="274" t="e">
        <f t="shared" ca="1" si="8"/>
        <v>#REF!</v>
      </c>
      <c r="Q47" s="250">
        <f>Q44+1</f>
        <v>15</v>
      </c>
      <c r="R47" s="251" t="e">
        <f ca="1">OFFSET(O$3,$Q47,0)+(0.5*R$1)</f>
        <v>#REF!</v>
      </c>
      <c r="S47" s="251" t="e">
        <f ca="1">OFFSET(P$3,Q47,0)+(0.5*S$1)</f>
        <v>#REF!</v>
      </c>
      <c r="T47" s="52" t="e">
        <f ca="1">MATCH(T$1,OFFSET(DUT!$B$17,T46+1,0,200),0)+T46</f>
        <v>#N/A</v>
      </c>
      <c r="U47" s="52" t="e">
        <f ca="1">OFFSET(DUT!$E$17,T47,0)</f>
        <v>#N/A</v>
      </c>
      <c r="V47" s="52" t="e">
        <f ca="1">OFFSET(DUT!$F$17,T47,0)</f>
        <v>#N/A</v>
      </c>
      <c r="W47" s="274" t="e">
        <f t="shared" ca="1" si="9"/>
        <v>#N/A</v>
      </c>
      <c r="X47" s="72" t="e">
        <f t="shared" ca="1" si="10"/>
        <v>#REF!</v>
      </c>
      <c r="Y47" s="274" t="e">
        <f t="shared" ca="1" si="11"/>
        <v>#REF!</v>
      </c>
      <c r="Z47" s="274" t="e">
        <f t="shared" ca="1" si="12"/>
        <v>#REF!</v>
      </c>
      <c r="AA47" s="250">
        <f>AA44+1</f>
        <v>15</v>
      </c>
      <c r="AB47" s="251" t="e">
        <f ca="1">OFFSET(Y$3,$Q47,0)+(0.5*AB$1)</f>
        <v>#REF!</v>
      </c>
      <c r="AC47" s="251" t="e">
        <f ca="1">OFFSET(Z$3,AA47,0)+(0.5*AC$1)</f>
        <v>#REF!</v>
      </c>
      <c r="AD47" s="52" t="e">
        <f ca="1">MATCH(AD$1,OFFSET(DUT!$B$17,AD46+1,0,200),0)+AD46</f>
        <v>#N/A</v>
      </c>
      <c r="AE47" s="52" t="e">
        <f ca="1">OFFSET(DUT!$E$17,AD47,0)</f>
        <v>#N/A</v>
      </c>
      <c r="AF47" s="52" t="e">
        <f ca="1">OFFSET(DUT!$F$17,AD47,0)</f>
        <v>#N/A</v>
      </c>
      <c r="AG47" s="274" t="e">
        <f t="shared" ca="1" si="13"/>
        <v>#N/A</v>
      </c>
      <c r="AH47" s="72" t="e">
        <f t="shared" ca="1" si="14"/>
        <v>#REF!</v>
      </c>
      <c r="AI47" s="274" t="e">
        <f t="shared" ca="1" si="15"/>
        <v>#REF!</v>
      </c>
      <c r="AJ47" s="274" t="e">
        <f t="shared" ca="1" si="16"/>
        <v>#REF!</v>
      </c>
      <c r="AK47" s="250">
        <f>AK44+1</f>
        <v>15</v>
      </c>
      <c r="AL47" s="251" t="e">
        <f ca="1">OFFSET(AI$3,$Q47,0)+(0.5*AL$1)</f>
        <v>#REF!</v>
      </c>
      <c r="AM47" s="251" t="e">
        <f ca="1">OFFSET(AJ$3,AK47,0)+(0.5*AM$1)</f>
        <v>#REF!</v>
      </c>
      <c r="AN47" s="52" t="e">
        <f ca="1">MATCH(AN$1,OFFSET(DUT!$B$17,AN46+1,0,200),0)+AN46</f>
        <v>#N/A</v>
      </c>
      <c r="AO47" s="52" t="e">
        <f ca="1">OFFSET(DUT!$E$17,AN47,0)</f>
        <v>#N/A</v>
      </c>
      <c r="AP47" s="52" t="e">
        <f ca="1">OFFSET(DUT!$F$17,AN47,0)</f>
        <v>#N/A</v>
      </c>
      <c r="AQ47" s="274" t="e">
        <f t="shared" ca="1" si="17"/>
        <v>#N/A</v>
      </c>
      <c r="AR47" s="72" t="e">
        <f t="shared" ca="1" si="18"/>
        <v>#REF!</v>
      </c>
      <c r="AS47" s="274" t="e">
        <f t="shared" ca="1" si="19"/>
        <v>#REF!</v>
      </c>
      <c r="AT47" s="274" t="e">
        <f t="shared" ca="1" si="20"/>
        <v>#REF!</v>
      </c>
      <c r="AU47" s="250">
        <f>AU44+1</f>
        <v>15</v>
      </c>
      <c r="AV47" s="251" t="e">
        <f ca="1">OFFSET(AS$3,$Q47,0)+(0.5*AV$1)</f>
        <v>#REF!</v>
      </c>
      <c r="AW47" s="251" t="e">
        <f ca="1">OFFSET(AT$3,AU47,0)+(0.5*AW$1)</f>
        <v>#REF!</v>
      </c>
      <c r="AX47" s="52"/>
      <c r="AY47" s="52"/>
      <c r="AZ47" s="52"/>
      <c r="BA47" s="52"/>
      <c r="BB47" s="52"/>
      <c r="BC47" s="52"/>
      <c r="BD47" s="35"/>
      <c r="BE47" s="35"/>
      <c r="BF47" s="35"/>
      <c r="BG47" s="35"/>
      <c r="BH47" s="36"/>
    </row>
    <row r="48" spans="1:60">
      <c r="A48" s="83" t="e">
        <f t="shared" ca="1" si="24"/>
        <v>#N/A</v>
      </c>
      <c r="B48" s="35" t="e">
        <f t="shared" ca="1" si="1"/>
        <v>#N/A</v>
      </c>
      <c r="C48" s="51" t="e">
        <f ca="1">MATCH(D48,OFFSET(DUT!$C$17,(C47*(A48=A47))+1,0,$BE$23,1),0)+C47*(A48=A47)</f>
        <v>#N/A</v>
      </c>
      <c r="D48" s="322" t="e">
        <f t="shared" ca="1" si="25"/>
        <v>#N/A</v>
      </c>
      <c r="E48" s="37" t="e">
        <f ca="1">(OFFSET(DUT!$E$17,C48,0)-$BE$27)</f>
        <v>#N/A</v>
      </c>
      <c r="F48" s="105" t="e">
        <f ca="1">(OFFSET(DUT!$F$17,C48,0)-$BF$27)</f>
        <v>#N/A</v>
      </c>
      <c r="G48" s="37"/>
      <c r="H48" s="52"/>
      <c r="I48" s="52"/>
      <c r="J48" s="52" t="e">
        <f ca="1">MATCH(J$1,OFFSET(DUT!$B$17,J47+1,0,200),0)+J47</f>
        <v>#N/A</v>
      </c>
      <c r="K48" s="52" t="e">
        <f ca="1">OFFSET(DUT!$E$17,J48,0)</f>
        <v>#N/A</v>
      </c>
      <c r="L48" s="52" t="e">
        <f ca="1">OFFSET(DUT!$F$17,J48,0)</f>
        <v>#N/A</v>
      </c>
      <c r="M48" s="274" t="e">
        <f t="shared" ca="1" si="5"/>
        <v>#N/A</v>
      </c>
      <c r="N48" s="72" t="e">
        <f t="shared" ca="1" si="6"/>
        <v>#REF!</v>
      </c>
      <c r="O48" s="274" t="e">
        <f t="shared" ca="1" si="7"/>
        <v>#REF!</v>
      </c>
      <c r="P48" s="274" t="e">
        <f t="shared" ca="1" si="8"/>
        <v>#REF!</v>
      </c>
      <c r="Q48" s="250"/>
      <c r="R48" s="251" t="e">
        <f ca="1">IF(R$1,Chart!M$1+R$1,R47-Chart!$H$2)</f>
        <v>#REF!</v>
      </c>
      <c r="S48" s="251" t="e">
        <f ca="1">IF(S$1,Chart!M$1+S$1,S47-Chart!$H$2)</f>
        <v>#REF!</v>
      </c>
      <c r="T48" s="52" t="e">
        <f ca="1">MATCH(T$1,OFFSET(DUT!$B$17,T47+1,0,200),0)+T47</f>
        <v>#N/A</v>
      </c>
      <c r="U48" s="52" t="e">
        <f ca="1">OFFSET(DUT!$E$17,T48,0)</f>
        <v>#N/A</v>
      </c>
      <c r="V48" s="52" t="e">
        <f ca="1">OFFSET(DUT!$F$17,T48,0)</f>
        <v>#N/A</v>
      </c>
      <c r="W48" s="274" t="e">
        <f t="shared" ca="1" si="9"/>
        <v>#N/A</v>
      </c>
      <c r="X48" s="72" t="e">
        <f t="shared" ca="1" si="10"/>
        <v>#REF!</v>
      </c>
      <c r="Y48" s="274" t="e">
        <f t="shared" ca="1" si="11"/>
        <v>#REF!</v>
      </c>
      <c r="Z48" s="274" t="e">
        <f t="shared" ca="1" si="12"/>
        <v>#REF!</v>
      </c>
      <c r="AA48" s="250"/>
      <c r="AB48" s="251" t="e">
        <f ca="1">IF(AB$1,Chart!W$1+AB$1,AB47-Chart!$H$2)</f>
        <v>#REF!</v>
      </c>
      <c r="AC48" s="251" t="e">
        <f ca="1">IF(AC$1,Chart!W$1+AC$1,AC47-Chart!$H$2)</f>
        <v>#REF!</v>
      </c>
      <c r="AD48" s="52" t="e">
        <f ca="1">MATCH(AD$1,OFFSET(DUT!$B$17,AD47+1,0,200),0)+AD47</f>
        <v>#N/A</v>
      </c>
      <c r="AE48" s="52" t="e">
        <f ca="1">OFFSET(DUT!$E$17,AD48,0)</f>
        <v>#N/A</v>
      </c>
      <c r="AF48" s="52" t="e">
        <f ca="1">OFFSET(DUT!$F$17,AD48,0)</f>
        <v>#N/A</v>
      </c>
      <c r="AG48" s="274" t="e">
        <f t="shared" ca="1" si="13"/>
        <v>#N/A</v>
      </c>
      <c r="AH48" s="72" t="e">
        <f t="shared" ca="1" si="14"/>
        <v>#REF!</v>
      </c>
      <c r="AI48" s="274" t="e">
        <f t="shared" ca="1" si="15"/>
        <v>#REF!</v>
      </c>
      <c r="AJ48" s="274" t="e">
        <f t="shared" ca="1" si="16"/>
        <v>#REF!</v>
      </c>
      <c r="AK48" s="250"/>
      <c r="AL48" s="251" t="e">
        <f ca="1">IF(AL$1,Chart!AG$1+AL$1,AL47-Chart!$H$2)</f>
        <v>#REF!</v>
      </c>
      <c r="AM48" s="251" t="e">
        <f ca="1">IF(AM$1,Chart!AG$1+AM$1,AM47-Chart!$H$2)</f>
        <v>#REF!</v>
      </c>
      <c r="AN48" s="52" t="e">
        <f ca="1">MATCH(AN$1,OFFSET(DUT!$B$17,AN47+1,0,200),0)+AN47</f>
        <v>#N/A</v>
      </c>
      <c r="AO48" s="52" t="e">
        <f ca="1">OFFSET(DUT!$E$17,AN48,0)</f>
        <v>#N/A</v>
      </c>
      <c r="AP48" s="52" t="e">
        <f ca="1">OFFSET(DUT!$F$17,AN48,0)</f>
        <v>#N/A</v>
      </c>
      <c r="AQ48" s="274" t="e">
        <f t="shared" ca="1" si="17"/>
        <v>#N/A</v>
      </c>
      <c r="AR48" s="72" t="e">
        <f t="shared" ca="1" si="18"/>
        <v>#REF!</v>
      </c>
      <c r="AS48" s="274" t="e">
        <f t="shared" ca="1" si="19"/>
        <v>#REF!</v>
      </c>
      <c r="AT48" s="274" t="e">
        <f t="shared" ca="1" si="20"/>
        <v>#REF!</v>
      </c>
      <c r="AU48" s="250"/>
      <c r="AV48" s="251" t="e">
        <f ca="1">IF(AV$1,Chart!AQ$1+AV$1,AV47-Chart!$H$2)</f>
        <v>#REF!</v>
      </c>
      <c r="AW48" s="251" t="e">
        <f ca="1">IF(AW$1,Chart!AQ$1+AW$1,AW47-Chart!$H$2)</f>
        <v>#REF!</v>
      </c>
      <c r="AX48" s="52"/>
      <c r="AY48" s="52"/>
      <c r="AZ48" s="52"/>
      <c r="BA48" s="52"/>
      <c r="BB48" s="52"/>
      <c r="BC48" s="52"/>
      <c r="BD48" s="35"/>
      <c r="BE48" s="35"/>
      <c r="BF48" s="35"/>
      <c r="BG48" s="35"/>
      <c r="BH48" s="36"/>
    </row>
    <row r="49" spans="1:60">
      <c r="A49" s="83" t="e">
        <f t="shared" ca="1" si="24"/>
        <v>#N/A</v>
      </c>
      <c r="B49" s="35" t="e">
        <f t="shared" ca="1" si="1"/>
        <v>#N/A</v>
      </c>
      <c r="C49" s="51" t="e">
        <f ca="1">MATCH(D49,OFFSET(DUT!$C$17,(C48*(A49=A48))+1,0,$BE$23,1),0)+C48*(A49=A48)</f>
        <v>#N/A</v>
      </c>
      <c r="D49" s="322" t="e">
        <f t="shared" ca="1" si="25"/>
        <v>#N/A</v>
      </c>
      <c r="E49" s="37" t="e">
        <f ca="1">(OFFSET(DUT!$E$17,C49,0)-$BE$27)</f>
        <v>#N/A</v>
      </c>
      <c r="F49" s="105" t="e">
        <f ca="1">(OFFSET(DUT!$F$17,C49,0)-$BF$27)</f>
        <v>#N/A</v>
      </c>
      <c r="G49" s="37"/>
      <c r="H49" s="52"/>
      <c r="I49" s="52"/>
      <c r="J49" s="52" t="e">
        <f ca="1">MATCH(J$1,OFFSET(DUT!$B$17,J48+1,0,200),0)+J48</f>
        <v>#N/A</v>
      </c>
      <c r="K49" s="52" t="e">
        <f ca="1">OFFSET(DUT!$E$17,J49,0)</f>
        <v>#N/A</v>
      </c>
      <c r="L49" s="52" t="e">
        <f ca="1">OFFSET(DUT!$F$17,J49,0)</f>
        <v>#N/A</v>
      </c>
      <c r="M49" s="274" t="e">
        <f t="shared" ca="1" si="5"/>
        <v>#N/A</v>
      </c>
      <c r="N49" s="72" t="e">
        <f t="shared" ca="1" si="6"/>
        <v>#REF!</v>
      </c>
      <c r="O49" s="274" t="e">
        <f t="shared" ca="1" si="7"/>
        <v>#REF!</v>
      </c>
      <c r="P49" s="274" t="e">
        <f t="shared" ca="1" si="8"/>
        <v>#REF!</v>
      </c>
      <c r="Q49" s="250"/>
      <c r="R49" s="251" t="e">
        <f ca="1">IF(R$1,Chart!M$1+R$1,R50+Chart!$H$2)</f>
        <v>#REF!</v>
      </c>
      <c r="S49" s="251" t="e">
        <f ca="1">IF(S$1,Chart!M$1+S$1,S50+Chart!$H$2)</f>
        <v>#REF!</v>
      </c>
      <c r="T49" s="52" t="e">
        <f ca="1">MATCH(T$1,OFFSET(DUT!$B$17,T48+1,0,200),0)+T48</f>
        <v>#N/A</v>
      </c>
      <c r="U49" s="52" t="e">
        <f ca="1">OFFSET(DUT!$E$17,T49,0)</f>
        <v>#N/A</v>
      </c>
      <c r="V49" s="52" t="e">
        <f ca="1">OFFSET(DUT!$F$17,T49,0)</f>
        <v>#N/A</v>
      </c>
      <c r="W49" s="274" t="e">
        <f t="shared" ca="1" si="9"/>
        <v>#N/A</v>
      </c>
      <c r="X49" s="72" t="e">
        <f t="shared" ca="1" si="10"/>
        <v>#REF!</v>
      </c>
      <c r="Y49" s="274" t="e">
        <f t="shared" ca="1" si="11"/>
        <v>#REF!</v>
      </c>
      <c r="Z49" s="274" t="e">
        <f t="shared" ca="1" si="12"/>
        <v>#REF!</v>
      </c>
      <c r="AA49" s="250"/>
      <c r="AB49" s="251" t="e">
        <f ca="1">IF(AB$1,Chart!W$1+AB$1,AB50+Chart!$H$2)</f>
        <v>#REF!</v>
      </c>
      <c r="AC49" s="251" t="e">
        <f ca="1">IF(AC$1,Chart!W$1+AC$1,AC50+Chart!$H$2)</f>
        <v>#REF!</v>
      </c>
      <c r="AD49" s="52" t="e">
        <f ca="1">MATCH(AD$1,OFFSET(DUT!$B$17,AD48+1,0,200),0)+AD48</f>
        <v>#N/A</v>
      </c>
      <c r="AE49" s="52" t="e">
        <f ca="1">OFFSET(DUT!$E$17,AD49,0)</f>
        <v>#N/A</v>
      </c>
      <c r="AF49" s="52" t="e">
        <f ca="1">OFFSET(DUT!$F$17,AD49,0)</f>
        <v>#N/A</v>
      </c>
      <c r="AG49" s="274" t="e">
        <f t="shared" ca="1" si="13"/>
        <v>#N/A</v>
      </c>
      <c r="AH49" s="72" t="e">
        <f t="shared" ca="1" si="14"/>
        <v>#REF!</v>
      </c>
      <c r="AI49" s="274" t="e">
        <f t="shared" ca="1" si="15"/>
        <v>#REF!</v>
      </c>
      <c r="AJ49" s="274" t="e">
        <f t="shared" ca="1" si="16"/>
        <v>#REF!</v>
      </c>
      <c r="AK49" s="250"/>
      <c r="AL49" s="251" t="e">
        <f ca="1">IF(AL$1,Chart!AG$1+AL$1,AL50+Chart!$H$2)</f>
        <v>#REF!</v>
      </c>
      <c r="AM49" s="251" t="e">
        <f ca="1">IF(AM$1,Chart!AG$1+AM$1,AM50+Chart!$H$2)</f>
        <v>#REF!</v>
      </c>
      <c r="AN49" s="52" t="e">
        <f ca="1">MATCH(AN$1,OFFSET(DUT!$B$17,AN48+1,0,200),0)+AN48</f>
        <v>#N/A</v>
      </c>
      <c r="AO49" s="52" t="e">
        <f ca="1">OFFSET(DUT!$E$17,AN49,0)</f>
        <v>#N/A</v>
      </c>
      <c r="AP49" s="52" t="e">
        <f ca="1">OFFSET(DUT!$F$17,AN49,0)</f>
        <v>#N/A</v>
      </c>
      <c r="AQ49" s="274" t="e">
        <f t="shared" ca="1" si="17"/>
        <v>#N/A</v>
      </c>
      <c r="AR49" s="72" t="e">
        <f t="shared" ca="1" si="18"/>
        <v>#REF!</v>
      </c>
      <c r="AS49" s="274" t="e">
        <f t="shared" ca="1" si="19"/>
        <v>#REF!</v>
      </c>
      <c r="AT49" s="274" t="e">
        <f t="shared" ca="1" si="20"/>
        <v>#REF!</v>
      </c>
      <c r="AU49" s="250"/>
      <c r="AV49" s="251" t="e">
        <f ca="1">IF(AV$1,Chart!AQ$1+AV$1,AV50+Chart!$H$2)</f>
        <v>#REF!</v>
      </c>
      <c r="AW49" s="251" t="e">
        <f ca="1">IF(AW$1,Chart!AQ$1+AW$1,AW50+Chart!$H$2)</f>
        <v>#REF!</v>
      </c>
      <c r="AX49" s="52"/>
      <c r="AY49" s="52"/>
      <c r="AZ49" s="52"/>
      <c r="BA49" s="52"/>
      <c r="BB49" s="52"/>
      <c r="BC49" s="52"/>
      <c r="BD49" s="35"/>
      <c r="BE49" s="35"/>
      <c r="BF49" s="35"/>
      <c r="BG49" s="35"/>
      <c r="BH49" s="36"/>
    </row>
    <row r="50" spans="1:60">
      <c r="A50" s="83" t="e">
        <f t="shared" ca="1" si="24"/>
        <v>#N/A</v>
      </c>
      <c r="B50" s="35" t="e">
        <f t="shared" ca="1" si="1"/>
        <v>#N/A</v>
      </c>
      <c r="C50" s="51" t="e">
        <f ca="1">MATCH(D50,OFFSET(DUT!$C$17,(C49*(A50=A49))+1,0,$BE$23,1),0)+C49*(A50=A49)</f>
        <v>#N/A</v>
      </c>
      <c r="D50" s="322" t="e">
        <f t="shared" ca="1" si="25"/>
        <v>#N/A</v>
      </c>
      <c r="E50" s="37" t="e">
        <f ca="1">(OFFSET(DUT!$E$17,C50,0)-$BE$27)</f>
        <v>#N/A</v>
      </c>
      <c r="F50" s="105" t="e">
        <f ca="1">(OFFSET(DUT!$F$17,C50,0)-$BF$27)</f>
        <v>#N/A</v>
      </c>
      <c r="G50" s="37"/>
      <c r="H50" s="52"/>
      <c r="I50" s="52"/>
      <c r="J50" s="52" t="e">
        <f ca="1">MATCH(J$1,OFFSET(DUT!$B$17,J49+1,0,200),0)+J49</f>
        <v>#N/A</v>
      </c>
      <c r="K50" s="52" t="e">
        <f ca="1">OFFSET(DUT!$E$17,J50,0)</f>
        <v>#N/A</v>
      </c>
      <c r="L50" s="52" t="e">
        <f ca="1">OFFSET(DUT!$F$17,J50,0)</f>
        <v>#N/A</v>
      </c>
      <c r="M50" s="274" t="e">
        <f t="shared" ca="1" si="5"/>
        <v>#N/A</v>
      </c>
      <c r="N50" s="72" t="e">
        <f t="shared" ca="1" si="6"/>
        <v>#REF!</v>
      </c>
      <c r="O50" s="274" t="e">
        <f t="shared" ca="1" si="7"/>
        <v>#REF!</v>
      </c>
      <c r="P50" s="274" t="e">
        <f t="shared" ca="1" si="8"/>
        <v>#REF!</v>
      </c>
      <c r="Q50" s="250">
        <f>Q47+1</f>
        <v>16</v>
      </c>
      <c r="R50" s="251" t="e">
        <f ca="1">OFFSET(O$3,$Q50,0)+(0.5*R$1)</f>
        <v>#REF!</v>
      </c>
      <c r="S50" s="251" t="e">
        <f ca="1">OFFSET(P$3,Q50,0)+(0.5*S$1)</f>
        <v>#REF!</v>
      </c>
      <c r="T50" s="52" t="e">
        <f ca="1">MATCH(T$1,OFFSET(DUT!$B$17,T49+1,0,200),0)+T49</f>
        <v>#N/A</v>
      </c>
      <c r="U50" s="52" t="e">
        <f ca="1">OFFSET(DUT!$E$17,T50,0)</f>
        <v>#N/A</v>
      </c>
      <c r="V50" s="52" t="e">
        <f ca="1">OFFSET(DUT!$F$17,T50,0)</f>
        <v>#N/A</v>
      </c>
      <c r="W50" s="274" t="e">
        <f t="shared" ca="1" si="9"/>
        <v>#N/A</v>
      </c>
      <c r="X50" s="72" t="e">
        <f t="shared" ca="1" si="10"/>
        <v>#REF!</v>
      </c>
      <c r="Y50" s="274" t="e">
        <f t="shared" ca="1" si="11"/>
        <v>#REF!</v>
      </c>
      <c r="Z50" s="274" t="e">
        <f t="shared" ca="1" si="12"/>
        <v>#REF!</v>
      </c>
      <c r="AA50" s="250">
        <f>AA47+1</f>
        <v>16</v>
      </c>
      <c r="AB50" s="251" t="e">
        <f ca="1">OFFSET(Y$3,$Q50,0)+(0.5*AB$1)</f>
        <v>#REF!</v>
      </c>
      <c r="AC50" s="251" t="e">
        <f ca="1">OFFSET(Z$3,AA50,0)+(0.5*AC$1)</f>
        <v>#REF!</v>
      </c>
      <c r="AD50" s="52" t="e">
        <f ca="1">MATCH(AD$1,OFFSET(DUT!$B$17,AD49+1,0,200),0)+AD49</f>
        <v>#N/A</v>
      </c>
      <c r="AE50" s="52" t="e">
        <f ca="1">OFFSET(DUT!$E$17,AD50,0)</f>
        <v>#N/A</v>
      </c>
      <c r="AF50" s="52" t="e">
        <f ca="1">OFFSET(DUT!$F$17,AD50,0)</f>
        <v>#N/A</v>
      </c>
      <c r="AG50" s="274" t="e">
        <f t="shared" ca="1" si="13"/>
        <v>#N/A</v>
      </c>
      <c r="AH50" s="72" t="e">
        <f t="shared" ca="1" si="14"/>
        <v>#REF!</v>
      </c>
      <c r="AI50" s="274" t="e">
        <f t="shared" ca="1" si="15"/>
        <v>#REF!</v>
      </c>
      <c r="AJ50" s="274" t="e">
        <f t="shared" ca="1" si="16"/>
        <v>#REF!</v>
      </c>
      <c r="AK50" s="250">
        <f>AK47+1</f>
        <v>16</v>
      </c>
      <c r="AL50" s="251" t="e">
        <f ca="1">OFFSET(AI$3,$Q50,0)+(0.5*AL$1)</f>
        <v>#REF!</v>
      </c>
      <c r="AM50" s="251" t="e">
        <f ca="1">OFFSET(AJ$3,AK50,0)+(0.5*AM$1)</f>
        <v>#REF!</v>
      </c>
      <c r="AN50" s="52" t="e">
        <f ca="1">MATCH(AN$1,OFFSET(DUT!$B$17,AN49+1,0,200),0)+AN49</f>
        <v>#N/A</v>
      </c>
      <c r="AO50" s="52" t="e">
        <f ca="1">OFFSET(DUT!$E$17,AN50,0)</f>
        <v>#N/A</v>
      </c>
      <c r="AP50" s="52" t="e">
        <f ca="1">OFFSET(DUT!$F$17,AN50,0)</f>
        <v>#N/A</v>
      </c>
      <c r="AQ50" s="274" t="e">
        <f t="shared" ca="1" si="17"/>
        <v>#N/A</v>
      </c>
      <c r="AR50" s="72" t="e">
        <f t="shared" ca="1" si="18"/>
        <v>#REF!</v>
      </c>
      <c r="AS50" s="274" t="e">
        <f t="shared" ca="1" si="19"/>
        <v>#REF!</v>
      </c>
      <c r="AT50" s="274" t="e">
        <f t="shared" ca="1" si="20"/>
        <v>#REF!</v>
      </c>
      <c r="AU50" s="250">
        <f>AU47+1</f>
        <v>16</v>
      </c>
      <c r="AV50" s="251" t="e">
        <f ca="1">OFFSET(AS$3,$Q50,0)+(0.5*AV$1)</f>
        <v>#REF!</v>
      </c>
      <c r="AW50" s="251" t="e">
        <f ca="1">OFFSET(AT$3,AU50,0)+(0.5*AW$1)</f>
        <v>#REF!</v>
      </c>
      <c r="AX50" s="52"/>
      <c r="AY50" s="52"/>
      <c r="AZ50" s="52"/>
      <c r="BA50" s="52"/>
      <c r="BB50" s="52"/>
      <c r="BC50" s="52"/>
      <c r="BD50" s="35"/>
      <c r="BE50" s="35"/>
      <c r="BF50" s="35"/>
      <c r="BG50" s="35"/>
      <c r="BH50" s="36"/>
    </row>
    <row r="51" spans="1:60">
      <c r="A51" s="83" t="e">
        <f t="shared" ca="1" si="24"/>
        <v>#N/A</v>
      </c>
      <c r="B51" s="35" t="e">
        <f t="shared" ca="1" si="1"/>
        <v>#N/A</v>
      </c>
      <c r="C51" s="51" t="e">
        <f ca="1">MATCH(D51,OFFSET(DUT!$C$17,(C50*(A51=A50))+1,0,$BE$23,1),0)+C50*(A51=A50)</f>
        <v>#N/A</v>
      </c>
      <c r="D51" s="322" t="e">
        <f t="shared" ca="1" si="25"/>
        <v>#N/A</v>
      </c>
      <c r="E51" s="37" t="e">
        <f ca="1">(OFFSET(DUT!$E$17,C51,0)-$BE$27)</f>
        <v>#N/A</v>
      </c>
      <c r="F51" s="105" t="e">
        <f ca="1">(OFFSET(DUT!$F$17,C51,0)-$BF$27)</f>
        <v>#N/A</v>
      </c>
      <c r="G51" s="37"/>
      <c r="H51" s="52"/>
      <c r="I51" s="52"/>
      <c r="J51" s="52" t="e">
        <f ca="1">MATCH(J$1,OFFSET(DUT!$B$17,J50+1,0,200),0)+J50</f>
        <v>#N/A</v>
      </c>
      <c r="K51" s="52" t="e">
        <f ca="1">OFFSET(DUT!$E$17,J51,0)</f>
        <v>#N/A</v>
      </c>
      <c r="L51" s="52" t="e">
        <f ca="1">OFFSET(DUT!$F$17,J51,0)</f>
        <v>#N/A</v>
      </c>
      <c r="M51" s="274" t="e">
        <f t="shared" ca="1" si="5"/>
        <v>#N/A</v>
      </c>
      <c r="N51" s="72" t="e">
        <f t="shared" ca="1" si="6"/>
        <v>#REF!</v>
      </c>
      <c r="O51" s="274" t="e">
        <f t="shared" ca="1" si="7"/>
        <v>#REF!</v>
      </c>
      <c r="P51" s="274" t="e">
        <f t="shared" ca="1" si="8"/>
        <v>#REF!</v>
      </c>
      <c r="Q51" s="250"/>
      <c r="R51" s="251" t="e">
        <f ca="1">IF(R$1,Chart!M$1+R$1,R50-Chart!$H$2)</f>
        <v>#REF!</v>
      </c>
      <c r="S51" s="251" t="e">
        <f ca="1">IF(S$1,Chart!M$1+S$1,S50-Chart!$H$2)</f>
        <v>#REF!</v>
      </c>
      <c r="T51" s="52" t="e">
        <f ca="1">MATCH(T$1,OFFSET(DUT!$B$17,T50+1,0,200),0)+T50</f>
        <v>#N/A</v>
      </c>
      <c r="U51" s="52" t="e">
        <f ca="1">OFFSET(DUT!$E$17,T51,0)</f>
        <v>#N/A</v>
      </c>
      <c r="V51" s="52" t="e">
        <f ca="1">OFFSET(DUT!$F$17,T51,0)</f>
        <v>#N/A</v>
      </c>
      <c r="W51" s="274" t="e">
        <f t="shared" ca="1" si="9"/>
        <v>#N/A</v>
      </c>
      <c r="X51" s="72" t="e">
        <f t="shared" ca="1" si="10"/>
        <v>#REF!</v>
      </c>
      <c r="Y51" s="274" t="e">
        <f t="shared" ca="1" si="11"/>
        <v>#REF!</v>
      </c>
      <c r="Z51" s="274" t="e">
        <f t="shared" ca="1" si="12"/>
        <v>#REF!</v>
      </c>
      <c r="AA51" s="250"/>
      <c r="AB51" s="251" t="e">
        <f ca="1">IF(AB$1,Chart!W$1+AB$1,AB50-Chart!$H$2)</f>
        <v>#REF!</v>
      </c>
      <c r="AC51" s="251" t="e">
        <f ca="1">IF(AC$1,Chart!W$1+AC$1,AC50-Chart!$H$2)</f>
        <v>#REF!</v>
      </c>
      <c r="AD51" s="52" t="e">
        <f ca="1">MATCH(AD$1,OFFSET(DUT!$B$17,AD50+1,0,200),0)+AD50</f>
        <v>#N/A</v>
      </c>
      <c r="AE51" s="52" t="e">
        <f ca="1">OFFSET(DUT!$E$17,AD51,0)</f>
        <v>#N/A</v>
      </c>
      <c r="AF51" s="52" t="e">
        <f ca="1">OFFSET(DUT!$F$17,AD51,0)</f>
        <v>#N/A</v>
      </c>
      <c r="AG51" s="274" t="e">
        <f t="shared" ca="1" si="13"/>
        <v>#N/A</v>
      </c>
      <c r="AH51" s="72" t="e">
        <f t="shared" ca="1" si="14"/>
        <v>#REF!</v>
      </c>
      <c r="AI51" s="274" t="e">
        <f t="shared" ca="1" si="15"/>
        <v>#REF!</v>
      </c>
      <c r="AJ51" s="274" t="e">
        <f t="shared" ca="1" si="16"/>
        <v>#REF!</v>
      </c>
      <c r="AK51" s="250"/>
      <c r="AL51" s="251" t="e">
        <f ca="1">IF(AL$1,Chart!AG$1+AL$1,AL50-Chart!$H$2)</f>
        <v>#REF!</v>
      </c>
      <c r="AM51" s="251" t="e">
        <f ca="1">IF(AM$1,Chart!AG$1+AM$1,AM50-Chart!$H$2)</f>
        <v>#REF!</v>
      </c>
      <c r="AN51" s="52" t="e">
        <f ca="1">MATCH(AN$1,OFFSET(DUT!$B$17,AN50+1,0,200),0)+AN50</f>
        <v>#N/A</v>
      </c>
      <c r="AO51" s="52" t="e">
        <f ca="1">OFFSET(DUT!$E$17,AN51,0)</f>
        <v>#N/A</v>
      </c>
      <c r="AP51" s="52" t="e">
        <f ca="1">OFFSET(DUT!$F$17,AN51,0)</f>
        <v>#N/A</v>
      </c>
      <c r="AQ51" s="274" t="e">
        <f t="shared" ca="1" si="17"/>
        <v>#N/A</v>
      </c>
      <c r="AR51" s="72" t="e">
        <f t="shared" ca="1" si="18"/>
        <v>#REF!</v>
      </c>
      <c r="AS51" s="274" t="e">
        <f t="shared" ca="1" si="19"/>
        <v>#REF!</v>
      </c>
      <c r="AT51" s="274" t="e">
        <f t="shared" ca="1" si="20"/>
        <v>#REF!</v>
      </c>
      <c r="AU51" s="250"/>
      <c r="AV51" s="251" t="e">
        <f ca="1">IF(AV$1,Chart!AQ$1+AV$1,AV50-Chart!$H$2)</f>
        <v>#REF!</v>
      </c>
      <c r="AW51" s="251" t="e">
        <f ca="1">IF(AW$1,Chart!AQ$1+AW$1,AW50-Chart!$H$2)</f>
        <v>#REF!</v>
      </c>
      <c r="AX51" s="52"/>
      <c r="AY51" s="52"/>
      <c r="AZ51" s="52"/>
      <c r="BA51" s="52"/>
      <c r="BB51" s="52"/>
      <c r="BC51" s="52"/>
      <c r="BD51" s="39"/>
      <c r="BE51" s="39"/>
      <c r="BF51" s="39"/>
      <c r="BG51" s="39"/>
      <c r="BH51" s="36"/>
    </row>
    <row r="52" spans="1:60">
      <c r="A52" s="83" t="e">
        <f t="shared" ca="1" si="24"/>
        <v>#N/A</v>
      </c>
      <c r="B52" s="35" t="e">
        <f t="shared" ca="1" si="1"/>
        <v>#N/A</v>
      </c>
      <c r="C52" s="51" t="e">
        <f ca="1">MATCH(D52,OFFSET(DUT!$C$17,(C51*(A52=A51))+1,0,$BE$23,1),0)+C51*(A52=A51)</f>
        <v>#N/A</v>
      </c>
      <c r="D52" s="322" t="e">
        <f t="shared" ca="1" si="25"/>
        <v>#N/A</v>
      </c>
      <c r="E52" s="37" t="e">
        <f ca="1">(OFFSET(DUT!$E$17,C52,0)-$BE$27)</f>
        <v>#N/A</v>
      </c>
      <c r="F52" s="105" t="e">
        <f ca="1">(OFFSET(DUT!$F$17,C52,0)-$BF$27)</f>
        <v>#N/A</v>
      </c>
      <c r="G52" s="37"/>
      <c r="H52" s="52"/>
      <c r="I52" s="52"/>
      <c r="J52" s="52" t="e">
        <f ca="1">MATCH(J$1,OFFSET(DUT!$B$17,J51+1,0,200),0)+J51</f>
        <v>#N/A</v>
      </c>
      <c r="K52" s="52" t="e">
        <f ca="1">OFFSET(DUT!$E$17,J52,0)</f>
        <v>#N/A</v>
      </c>
      <c r="L52" s="52" t="e">
        <f ca="1">OFFSET(DUT!$F$17,J52,0)</f>
        <v>#N/A</v>
      </c>
      <c r="M52" s="274" t="e">
        <f t="shared" ca="1" si="5"/>
        <v>#N/A</v>
      </c>
      <c r="N52" s="72" t="e">
        <f t="shared" ca="1" si="6"/>
        <v>#REF!</v>
      </c>
      <c r="O52" s="274" t="e">
        <f t="shared" ca="1" si="7"/>
        <v>#REF!</v>
      </c>
      <c r="P52" s="274" t="e">
        <f t="shared" ca="1" si="8"/>
        <v>#REF!</v>
      </c>
      <c r="Q52" s="250"/>
      <c r="R52" s="251" t="e">
        <f ca="1">IF(R$1,Chart!M$1+R$1,R53+Chart!$H$2)</f>
        <v>#REF!</v>
      </c>
      <c r="S52" s="251" t="e">
        <f ca="1">IF(S$1,Chart!M$1+S$1,S53+Chart!$H$2)</f>
        <v>#REF!</v>
      </c>
      <c r="T52" s="52" t="e">
        <f ca="1">MATCH(T$1,OFFSET(DUT!$B$17,T51+1,0,200),0)+T51</f>
        <v>#N/A</v>
      </c>
      <c r="U52" s="52" t="e">
        <f ca="1">OFFSET(DUT!$E$17,T52,0)</f>
        <v>#N/A</v>
      </c>
      <c r="V52" s="52" t="e">
        <f ca="1">OFFSET(DUT!$F$17,T52,0)</f>
        <v>#N/A</v>
      </c>
      <c r="W52" s="274" t="e">
        <f t="shared" ca="1" si="9"/>
        <v>#N/A</v>
      </c>
      <c r="X52" s="72" t="e">
        <f t="shared" ca="1" si="10"/>
        <v>#REF!</v>
      </c>
      <c r="Y52" s="274" t="e">
        <f t="shared" ca="1" si="11"/>
        <v>#REF!</v>
      </c>
      <c r="Z52" s="274" t="e">
        <f t="shared" ca="1" si="12"/>
        <v>#REF!</v>
      </c>
      <c r="AA52" s="250"/>
      <c r="AB52" s="251" t="e">
        <f ca="1">IF(AB$1,Chart!W$1+AB$1,AB53+Chart!$H$2)</f>
        <v>#REF!</v>
      </c>
      <c r="AC52" s="251" t="e">
        <f ca="1">IF(AC$1,Chart!W$1+AC$1,AC53+Chart!$H$2)</f>
        <v>#REF!</v>
      </c>
      <c r="AD52" s="52" t="e">
        <f ca="1">MATCH(AD$1,OFFSET(DUT!$B$17,AD51+1,0,200),0)+AD51</f>
        <v>#N/A</v>
      </c>
      <c r="AE52" s="52" t="e">
        <f ca="1">OFFSET(DUT!$E$17,AD52,0)</f>
        <v>#N/A</v>
      </c>
      <c r="AF52" s="52" t="e">
        <f ca="1">OFFSET(DUT!$F$17,AD52,0)</f>
        <v>#N/A</v>
      </c>
      <c r="AG52" s="274" t="e">
        <f t="shared" ca="1" si="13"/>
        <v>#N/A</v>
      </c>
      <c r="AH52" s="72" t="e">
        <f t="shared" ca="1" si="14"/>
        <v>#REF!</v>
      </c>
      <c r="AI52" s="274" t="e">
        <f t="shared" ca="1" si="15"/>
        <v>#REF!</v>
      </c>
      <c r="AJ52" s="274" t="e">
        <f t="shared" ca="1" si="16"/>
        <v>#REF!</v>
      </c>
      <c r="AK52" s="250"/>
      <c r="AL52" s="251" t="e">
        <f ca="1">IF(AL$1,Chart!AG$1+AL$1,AL53+Chart!$H$2)</f>
        <v>#REF!</v>
      </c>
      <c r="AM52" s="251" t="e">
        <f ca="1">IF(AM$1,Chart!AG$1+AM$1,AM53+Chart!$H$2)</f>
        <v>#REF!</v>
      </c>
      <c r="AN52" s="52" t="e">
        <f ca="1">MATCH(AN$1,OFFSET(DUT!$B$17,AN51+1,0,200),0)+AN51</f>
        <v>#N/A</v>
      </c>
      <c r="AO52" s="52" t="e">
        <f ca="1">OFFSET(DUT!$E$17,AN52,0)</f>
        <v>#N/A</v>
      </c>
      <c r="AP52" s="52" t="e">
        <f ca="1">OFFSET(DUT!$F$17,AN52,0)</f>
        <v>#N/A</v>
      </c>
      <c r="AQ52" s="274" t="e">
        <f t="shared" ca="1" si="17"/>
        <v>#N/A</v>
      </c>
      <c r="AR52" s="72" t="e">
        <f t="shared" ca="1" si="18"/>
        <v>#REF!</v>
      </c>
      <c r="AS52" s="274" t="e">
        <f t="shared" ca="1" si="19"/>
        <v>#REF!</v>
      </c>
      <c r="AT52" s="274" t="e">
        <f t="shared" ca="1" si="20"/>
        <v>#REF!</v>
      </c>
      <c r="AU52" s="250"/>
      <c r="AV52" s="251" t="e">
        <f ca="1">IF(AV$1,Chart!AQ$1+AV$1,AV53+Chart!$H$2)</f>
        <v>#REF!</v>
      </c>
      <c r="AW52" s="251" t="e">
        <f ca="1">IF(AW$1,Chart!AQ$1+AW$1,AW53+Chart!$H$2)</f>
        <v>#REF!</v>
      </c>
      <c r="AX52" s="52"/>
      <c r="AY52" s="52"/>
      <c r="AZ52" s="52"/>
      <c r="BA52" s="52"/>
      <c r="BB52" s="52"/>
      <c r="BC52" s="52"/>
      <c r="BD52" s="39"/>
      <c r="BE52" s="39"/>
      <c r="BF52" s="39"/>
      <c r="BG52" s="39"/>
      <c r="BH52" s="36"/>
    </row>
    <row r="53" spans="1:60">
      <c r="A53" s="83" t="e">
        <f t="shared" ca="1" si="24"/>
        <v>#N/A</v>
      </c>
      <c r="B53" s="35" t="e">
        <f t="shared" ca="1" si="1"/>
        <v>#N/A</v>
      </c>
      <c r="C53" s="51" t="e">
        <f ca="1">MATCH(D53,OFFSET(DUT!$C$17,(C52*(A53=A52))+1,0,$BE$23,1),0)+C52*(A53=A52)</f>
        <v>#N/A</v>
      </c>
      <c r="D53" s="322" t="e">
        <f t="shared" ca="1" si="25"/>
        <v>#N/A</v>
      </c>
      <c r="E53" s="37" t="e">
        <f ca="1">(OFFSET(DUT!$E$17,C53,0)-$BE$27)</f>
        <v>#N/A</v>
      </c>
      <c r="F53" s="105" t="e">
        <f ca="1">(OFFSET(DUT!$F$17,C53,0)-$BF$27)</f>
        <v>#N/A</v>
      </c>
      <c r="G53" s="37"/>
      <c r="H53" s="52"/>
      <c r="I53" s="52"/>
      <c r="J53" s="52" t="e">
        <f ca="1">MATCH(J$1,OFFSET(DUT!$B$17,J52+1,0,200),0)+J52</f>
        <v>#N/A</v>
      </c>
      <c r="K53" s="52" t="e">
        <f ca="1">OFFSET(DUT!$E$17,J53,0)</f>
        <v>#N/A</v>
      </c>
      <c r="L53" s="52" t="e">
        <f ca="1">OFFSET(DUT!$F$17,J53,0)</f>
        <v>#N/A</v>
      </c>
      <c r="M53" s="274" t="e">
        <f t="shared" ca="1" si="5"/>
        <v>#N/A</v>
      </c>
      <c r="N53" s="72" t="e">
        <f t="shared" ca="1" si="6"/>
        <v>#REF!</v>
      </c>
      <c r="O53" s="274" t="e">
        <f t="shared" ca="1" si="7"/>
        <v>#REF!</v>
      </c>
      <c r="P53" s="274" t="e">
        <f t="shared" ca="1" si="8"/>
        <v>#REF!</v>
      </c>
      <c r="Q53" s="250">
        <f>Q50+1</f>
        <v>17</v>
      </c>
      <c r="R53" s="251" t="e">
        <f ca="1">OFFSET(O$3,$Q53,0)+(0.5*R$1)</f>
        <v>#REF!</v>
      </c>
      <c r="S53" s="251" t="e">
        <f ca="1">OFFSET(P$3,Q53,0)+(0.5*S$1)</f>
        <v>#REF!</v>
      </c>
      <c r="T53" s="52" t="e">
        <f ca="1">MATCH(T$1,OFFSET(DUT!$B$17,T52+1,0,200),0)+T52</f>
        <v>#N/A</v>
      </c>
      <c r="U53" s="52" t="e">
        <f ca="1">OFFSET(DUT!$E$17,T53,0)</f>
        <v>#N/A</v>
      </c>
      <c r="V53" s="52" t="e">
        <f ca="1">OFFSET(DUT!$F$17,T53,0)</f>
        <v>#N/A</v>
      </c>
      <c r="W53" s="274" t="e">
        <f t="shared" ca="1" si="9"/>
        <v>#N/A</v>
      </c>
      <c r="X53" s="72" t="e">
        <f t="shared" ca="1" si="10"/>
        <v>#REF!</v>
      </c>
      <c r="Y53" s="274" t="e">
        <f t="shared" ca="1" si="11"/>
        <v>#REF!</v>
      </c>
      <c r="Z53" s="274" t="e">
        <f t="shared" ca="1" si="12"/>
        <v>#REF!</v>
      </c>
      <c r="AA53" s="250">
        <f>AA50+1</f>
        <v>17</v>
      </c>
      <c r="AB53" s="251" t="e">
        <f ca="1">OFFSET(Y$3,$Q53,0)+(0.5*AB$1)</f>
        <v>#REF!</v>
      </c>
      <c r="AC53" s="251" t="e">
        <f ca="1">OFFSET(Z$3,AA53,0)+(0.5*AC$1)</f>
        <v>#REF!</v>
      </c>
      <c r="AD53" s="52" t="e">
        <f ca="1">MATCH(AD$1,OFFSET(DUT!$B$17,AD52+1,0,200),0)+AD52</f>
        <v>#N/A</v>
      </c>
      <c r="AE53" s="52" t="e">
        <f ca="1">OFFSET(DUT!$E$17,AD53,0)</f>
        <v>#N/A</v>
      </c>
      <c r="AF53" s="52" t="e">
        <f ca="1">OFFSET(DUT!$F$17,AD53,0)</f>
        <v>#N/A</v>
      </c>
      <c r="AG53" s="274" t="e">
        <f t="shared" ca="1" si="13"/>
        <v>#N/A</v>
      </c>
      <c r="AH53" s="72" t="e">
        <f t="shared" ca="1" si="14"/>
        <v>#REF!</v>
      </c>
      <c r="AI53" s="274" t="e">
        <f t="shared" ca="1" si="15"/>
        <v>#REF!</v>
      </c>
      <c r="AJ53" s="274" t="e">
        <f t="shared" ca="1" si="16"/>
        <v>#REF!</v>
      </c>
      <c r="AK53" s="250">
        <f>AK50+1</f>
        <v>17</v>
      </c>
      <c r="AL53" s="251" t="e">
        <f ca="1">OFFSET(AI$3,$Q53,0)+(0.5*AL$1)</f>
        <v>#REF!</v>
      </c>
      <c r="AM53" s="251" t="e">
        <f ca="1">OFFSET(AJ$3,AK53,0)+(0.5*AM$1)</f>
        <v>#REF!</v>
      </c>
      <c r="AN53" s="52" t="e">
        <f ca="1">MATCH(AN$1,OFFSET(DUT!$B$17,AN52+1,0,200),0)+AN52</f>
        <v>#N/A</v>
      </c>
      <c r="AO53" s="52" t="e">
        <f ca="1">OFFSET(DUT!$E$17,AN53,0)</f>
        <v>#N/A</v>
      </c>
      <c r="AP53" s="52" t="e">
        <f ca="1">OFFSET(DUT!$F$17,AN53,0)</f>
        <v>#N/A</v>
      </c>
      <c r="AQ53" s="274" t="e">
        <f t="shared" ca="1" si="17"/>
        <v>#N/A</v>
      </c>
      <c r="AR53" s="72" t="e">
        <f t="shared" ca="1" si="18"/>
        <v>#REF!</v>
      </c>
      <c r="AS53" s="274" t="e">
        <f t="shared" ca="1" si="19"/>
        <v>#REF!</v>
      </c>
      <c r="AT53" s="274" t="e">
        <f t="shared" ca="1" si="20"/>
        <v>#REF!</v>
      </c>
      <c r="AU53" s="250">
        <f>AU50+1</f>
        <v>17</v>
      </c>
      <c r="AV53" s="251" t="e">
        <f ca="1">OFFSET(AS$3,$Q53,0)+(0.5*AV$1)</f>
        <v>#REF!</v>
      </c>
      <c r="AW53" s="251" t="e">
        <f ca="1">OFFSET(AT$3,AU53,0)+(0.5*AW$1)</f>
        <v>#REF!</v>
      </c>
      <c r="AX53" s="52"/>
      <c r="AY53" s="52"/>
      <c r="AZ53" s="52"/>
      <c r="BA53" s="52"/>
      <c r="BB53" s="52"/>
      <c r="BC53" s="52"/>
      <c r="BD53" s="39"/>
      <c r="BE53" s="39"/>
      <c r="BF53" s="39"/>
      <c r="BG53" s="39"/>
      <c r="BH53" s="36"/>
    </row>
    <row r="54" spans="1:60">
      <c r="A54" s="83" t="e">
        <f t="shared" ca="1" si="24"/>
        <v>#N/A</v>
      </c>
      <c r="B54" s="35" t="e">
        <f t="shared" ca="1" si="1"/>
        <v>#N/A</v>
      </c>
      <c r="C54" s="51" t="e">
        <f ca="1">MATCH(D54,OFFSET(DUT!$C$17,(C53*(A54=A53))+1,0,$BE$23,1),0)+C53*(A54=A53)</f>
        <v>#N/A</v>
      </c>
      <c r="D54" s="322" t="e">
        <f t="shared" ca="1" si="25"/>
        <v>#N/A</v>
      </c>
      <c r="E54" s="37" t="e">
        <f ca="1">(OFFSET(DUT!$E$17,C54,0)-$BE$27)</f>
        <v>#N/A</v>
      </c>
      <c r="F54" s="105" t="e">
        <f ca="1">(OFFSET(DUT!$F$17,C54,0)-$BF$27)</f>
        <v>#N/A</v>
      </c>
      <c r="G54" s="37"/>
      <c r="H54" s="52"/>
      <c r="I54" s="52"/>
      <c r="J54" s="52"/>
      <c r="K54" s="52"/>
      <c r="L54" s="52"/>
      <c r="M54" s="52"/>
      <c r="N54" s="52"/>
      <c r="O54" s="52"/>
      <c r="P54" s="52"/>
      <c r="Q54" s="250"/>
      <c r="R54" s="251" t="e">
        <f ca="1">IF(R$1,Chart!M$1+R$1,R53-Chart!$H$2)</f>
        <v>#REF!</v>
      </c>
      <c r="S54" s="251" t="e">
        <f ca="1">IF(S$1,Chart!M$1+S$1,S53-Chart!$H$2)</f>
        <v>#REF!</v>
      </c>
      <c r="T54" s="52"/>
      <c r="U54" s="52"/>
      <c r="V54" s="52"/>
      <c r="W54" s="52"/>
      <c r="X54" s="52"/>
      <c r="Y54" s="52"/>
      <c r="Z54" s="52"/>
      <c r="AA54" s="250"/>
      <c r="AB54" s="251" t="e">
        <f ca="1">IF(AB$1,Chart!W$1+AB$1,AB53-Chart!$H$2)</f>
        <v>#REF!</v>
      </c>
      <c r="AC54" s="251" t="e">
        <f ca="1">IF(AC$1,Chart!W$1+AC$1,AC53-Chart!$H$2)</f>
        <v>#REF!</v>
      </c>
      <c r="AD54" s="52"/>
      <c r="AE54" s="52"/>
      <c r="AF54" s="52"/>
      <c r="AG54" s="52"/>
      <c r="AH54" s="52"/>
      <c r="AI54" s="52"/>
      <c r="AJ54" s="52"/>
      <c r="AK54" s="250"/>
      <c r="AL54" s="251" t="e">
        <f ca="1">IF(AL$1,Chart!AG$1+AL$1,AL53-Chart!$H$2)</f>
        <v>#REF!</v>
      </c>
      <c r="AM54" s="251" t="e">
        <f ca="1">IF(AM$1,Chart!AG$1+AM$1,AM53-Chart!$H$2)</f>
        <v>#REF!</v>
      </c>
      <c r="AN54" s="52"/>
      <c r="AO54" s="52"/>
      <c r="AP54" s="52"/>
      <c r="AQ54" s="52"/>
      <c r="AR54" s="52"/>
      <c r="AS54" s="52"/>
      <c r="AT54" s="52"/>
      <c r="AU54" s="250"/>
      <c r="AV54" s="251" t="e">
        <f ca="1">IF(AV$1,Chart!AQ$1+AV$1,AV53-Chart!$H$2)</f>
        <v>#REF!</v>
      </c>
      <c r="AW54" s="251" t="e">
        <f ca="1">IF(AW$1,Chart!AQ$1+AW$1,AW53-Chart!$H$2)</f>
        <v>#REF!</v>
      </c>
      <c r="AX54" s="52"/>
      <c r="AY54" s="52"/>
      <c r="AZ54" s="52"/>
      <c r="BA54" s="52"/>
      <c r="BB54" s="52"/>
      <c r="BC54" s="52"/>
      <c r="BD54" s="39"/>
      <c r="BE54" s="39"/>
      <c r="BF54" s="39"/>
      <c r="BG54" s="39"/>
      <c r="BH54" s="36"/>
    </row>
    <row r="55" spans="1:60">
      <c r="A55" s="83" t="e">
        <f t="shared" ca="1" si="24"/>
        <v>#N/A</v>
      </c>
      <c r="B55" s="35" t="e">
        <f t="shared" ca="1" si="1"/>
        <v>#N/A</v>
      </c>
      <c r="C55" s="51" t="e">
        <f ca="1">MATCH(D55,OFFSET(DUT!$C$17,(C54*(A55=A54))+1,0,$BE$23,1),0)+C54*(A55=A54)</f>
        <v>#N/A</v>
      </c>
      <c r="D55" s="322" t="e">
        <f t="shared" ca="1" si="25"/>
        <v>#N/A</v>
      </c>
      <c r="E55" s="37" t="e">
        <f ca="1">(OFFSET(DUT!$E$17,C55,0)-$BE$27)</f>
        <v>#N/A</v>
      </c>
      <c r="F55" s="105" t="e">
        <f ca="1">(OFFSET(DUT!$F$17,C55,0)-$BF$27)</f>
        <v>#N/A</v>
      </c>
      <c r="G55" s="37"/>
      <c r="H55" s="52"/>
      <c r="I55" s="52"/>
      <c r="J55" s="52"/>
      <c r="K55" s="52"/>
      <c r="L55" s="52"/>
      <c r="M55" s="52"/>
      <c r="N55" s="52"/>
      <c r="O55" s="52"/>
      <c r="P55" s="52"/>
      <c r="Q55" s="250"/>
      <c r="R55" s="251" t="e">
        <f ca="1">IF(R$1,Chart!M$1+R$1,R56+Chart!$H$2)</f>
        <v>#REF!</v>
      </c>
      <c r="S55" s="251" t="e">
        <f ca="1">IF(S$1,Chart!M$1+S$1,S56+Chart!$H$2)</f>
        <v>#REF!</v>
      </c>
      <c r="T55" s="52"/>
      <c r="U55" s="52"/>
      <c r="V55" s="52"/>
      <c r="W55" s="52"/>
      <c r="X55" s="52"/>
      <c r="Y55" s="52"/>
      <c r="Z55" s="52"/>
      <c r="AA55" s="250"/>
      <c r="AB55" s="251" t="e">
        <f ca="1">IF(AB$1,Chart!W$1+AB$1,AB56+Chart!$H$2)</f>
        <v>#REF!</v>
      </c>
      <c r="AC55" s="251" t="e">
        <f ca="1">IF(AC$1,Chart!W$1+AC$1,AC56+Chart!$H$2)</f>
        <v>#REF!</v>
      </c>
      <c r="AD55" s="52"/>
      <c r="AE55" s="52"/>
      <c r="AF55" s="52"/>
      <c r="AG55" s="52"/>
      <c r="AH55" s="52"/>
      <c r="AI55" s="52"/>
      <c r="AJ55" s="52"/>
      <c r="AK55" s="250"/>
      <c r="AL55" s="251" t="e">
        <f ca="1">IF(AL$1,Chart!AG$1+AL$1,AL56+Chart!$H$2)</f>
        <v>#REF!</v>
      </c>
      <c r="AM55" s="251" t="e">
        <f ca="1">IF(AM$1,Chart!AG$1+AM$1,AM56+Chart!$H$2)</f>
        <v>#REF!</v>
      </c>
      <c r="AN55" s="52"/>
      <c r="AO55" s="52"/>
      <c r="AP55" s="52"/>
      <c r="AQ55" s="52"/>
      <c r="AR55" s="52"/>
      <c r="AS55" s="52"/>
      <c r="AT55" s="52"/>
      <c r="AU55" s="250"/>
      <c r="AV55" s="251" t="e">
        <f ca="1">IF(AV$1,Chart!AQ$1+AV$1,AV56+Chart!$H$2)</f>
        <v>#REF!</v>
      </c>
      <c r="AW55" s="251" t="e">
        <f ca="1">IF(AW$1,Chart!AQ$1+AW$1,AW56+Chart!$H$2)</f>
        <v>#REF!</v>
      </c>
      <c r="AX55" s="52"/>
      <c r="AY55" s="52"/>
      <c r="AZ55" s="52"/>
      <c r="BA55" s="52"/>
      <c r="BB55" s="52"/>
      <c r="BC55" s="52"/>
      <c r="BD55" s="39"/>
      <c r="BE55" s="39"/>
      <c r="BF55" s="39"/>
      <c r="BG55" s="39"/>
      <c r="BH55" s="36"/>
    </row>
    <row r="56" spans="1:60">
      <c r="A56" s="83" t="e">
        <f t="shared" ca="1" si="24"/>
        <v>#N/A</v>
      </c>
      <c r="B56" s="35" t="e">
        <f t="shared" ca="1" si="1"/>
        <v>#N/A</v>
      </c>
      <c r="C56" s="51" t="e">
        <f ca="1">MATCH(D56,OFFSET(DUT!$C$17,(C55*(A56=A55))+1,0,$BE$23,1),0)+C55*(A56=A55)</f>
        <v>#N/A</v>
      </c>
      <c r="D56" s="322" t="e">
        <f t="shared" ca="1" si="25"/>
        <v>#N/A</v>
      </c>
      <c r="E56" s="37" t="e">
        <f ca="1">(OFFSET(DUT!$E$17,C56,0)-$BE$27)</f>
        <v>#N/A</v>
      </c>
      <c r="F56" s="105" t="e">
        <f ca="1">(OFFSET(DUT!$F$17,C56,0)-$BF$27)</f>
        <v>#N/A</v>
      </c>
      <c r="G56" s="37"/>
      <c r="H56" s="52"/>
      <c r="I56" s="52"/>
      <c r="J56" s="52"/>
      <c r="K56" s="52"/>
      <c r="L56" s="52"/>
      <c r="M56" s="52"/>
      <c r="N56" s="52"/>
      <c r="O56" s="52"/>
      <c r="P56" s="52"/>
      <c r="Q56" s="79">
        <f>Q53+1</f>
        <v>18</v>
      </c>
      <c r="R56" s="72" t="e">
        <f ca="1">OFFSET(O$3,$Q56,0)+(0.5*R$1)</f>
        <v>#REF!</v>
      </c>
      <c r="S56" s="72" t="e">
        <f ca="1">OFFSET(P$3,Q56,0)+(0.5*S$1)</f>
        <v>#REF!</v>
      </c>
      <c r="T56" s="52"/>
      <c r="U56" s="52"/>
      <c r="V56" s="52"/>
      <c r="W56" s="52"/>
      <c r="X56" s="52"/>
      <c r="Y56" s="52"/>
      <c r="Z56" s="52"/>
      <c r="AA56" s="274">
        <f>AA53+1</f>
        <v>18</v>
      </c>
      <c r="AB56" s="72" t="e">
        <f ca="1">OFFSET(Y$3,$Q56,0)+(0.5*AB$1)</f>
        <v>#REF!</v>
      </c>
      <c r="AC56" s="72" t="e">
        <f ca="1">OFFSET(Z$3,AA56,0)+(0.5*AC$1)</f>
        <v>#REF!</v>
      </c>
      <c r="AD56" s="52"/>
      <c r="AE56" s="52"/>
      <c r="AF56" s="52"/>
      <c r="AG56" s="52"/>
      <c r="AH56" s="52"/>
      <c r="AI56" s="52"/>
      <c r="AJ56" s="52"/>
      <c r="AK56" s="274">
        <f>AK53+1</f>
        <v>18</v>
      </c>
      <c r="AL56" s="72" t="e">
        <f ca="1">OFFSET(AI$3,$Q56,0)+(0.5*AL$1)</f>
        <v>#REF!</v>
      </c>
      <c r="AM56" s="72" t="e">
        <f ca="1">OFFSET(AJ$3,AK56,0)+(0.5*AM$1)</f>
        <v>#REF!</v>
      </c>
      <c r="AN56" s="52"/>
      <c r="AO56" s="52"/>
      <c r="AP56" s="52"/>
      <c r="AQ56" s="52"/>
      <c r="AR56" s="52"/>
      <c r="AS56" s="52"/>
      <c r="AT56" s="52"/>
      <c r="AU56" s="274">
        <f>AU53+1</f>
        <v>18</v>
      </c>
      <c r="AV56" s="72" t="e">
        <f ca="1">OFFSET(AS$3,$Q56,0)+(0.5*AV$1)</f>
        <v>#REF!</v>
      </c>
      <c r="AW56" s="72" t="e">
        <f ca="1">OFFSET(AT$3,AU56,0)+(0.5*AW$1)</f>
        <v>#REF!</v>
      </c>
      <c r="AX56" s="52"/>
      <c r="AY56" s="52"/>
      <c r="AZ56" s="52"/>
      <c r="BA56" s="52"/>
      <c r="BB56" s="52"/>
      <c r="BC56" s="52"/>
      <c r="BD56" s="39"/>
      <c r="BE56" s="39"/>
      <c r="BF56" s="39"/>
      <c r="BG56" s="39"/>
      <c r="BH56" s="36"/>
    </row>
    <row r="57" spans="1:60" ht="12.75" customHeight="1">
      <c r="A57" s="83" t="e">
        <f t="shared" ca="1" si="24"/>
        <v>#N/A</v>
      </c>
      <c r="B57" s="35" t="e">
        <f t="shared" ca="1" si="1"/>
        <v>#N/A</v>
      </c>
      <c r="C57" s="51" t="e">
        <f ca="1">MATCH(D57,OFFSET(DUT!$C$17,(C56*(A57=A56))+1,0,$BE$23,1),0)+C56*(A57=A56)</f>
        <v>#N/A</v>
      </c>
      <c r="D57" s="322" t="e">
        <f t="shared" ca="1" si="25"/>
        <v>#N/A</v>
      </c>
      <c r="E57" s="37" t="e">
        <f ca="1">(OFFSET(DUT!$E$17,C57,0)-$BE$27)</f>
        <v>#N/A</v>
      </c>
      <c r="F57" s="105" t="e">
        <f ca="1">(OFFSET(DUT!$F$17,C57,0)-$BF$27)</f>
        <v>#N/A</v>
      </c>
      <c r="G57" s="37"/>
      <c r="H57" s="52"/>
      <c r="I57" s="52"/>
      <c r="J57" s="52"/>
      <c r="K57" s="52"/>
      <c r="L57" s="52"/>
      <c r="M57" s="52"/>
      <c r="N57" s="52"/>
      <c r="O57" s="52"/>
      <c r="P57" s="52"/>
      <c r="Q57" s="79"/>
      <c r="R57" s="72" t="e">
        <f ca="1">IF(R$1,Chart!M$1+R$1,R56-Chart!$H$2)</f>
        <v>#REF!</v>
      </c>
      <c r="S57" s="72" t="e">
        <f ca="1">IF(S$1,Chart!M$1+S$1,S56-Chart!$H$2)</f>
        <v>#REF!</v>
      </c>
      <c r="T57" s="52"/>
      <c r="U57" s="52"/>
      <c r="V57" s="52"/>
      <c r="W57" s="52"/>
      <c r="X57" s="52"/>
      <c r="Y57" s="52"/>
      <c r="Z57" s="52"/>
      <c r="AA57" s="274"/>
      <c r="AB57" s="72" t="e">
        <f ca="1">IF(AB$1,Chart!W$1+AB$1,AB56-Chart!$H$2)</f>
        <v>#REF!</v>
      </c>
      <c r="AC57" s="72" t="e">
        <f ca="1">IF(AC$1,Chart!W$1+AC$1,AC56-Chart!$H$2)</f>
        <v>#REF!</v>
      </c>
      <c r="AD57" s="52"/>
      <c r="AE57" s="52"/>
      <c r="AF57" s="52"/>
      <c r="AG57" s="52"/>
      <c r="AH57" s="52"/>
      <c r="AI57" s="52"/>
      <c r="AJ57" s="52"/>
      <c r="AK57" s="274"/>
      <c r="AL57" s="72" t="e">
        <f ca="1">IF(AL$1,Chart!AG$1+AL$1,AL56-Chart!$H$2)</f>
        <v>#REF!</v>
      </c>
      <c r="AM57" s="72" t="e">
        <f ca="1">IF(AM$1,Chart!AG$1+AM$1,AM56-Chart!$H$2)</f>
        <v>#REF!</v>
      </c>
      <c r="AN57" s="52"/>
      <c r="AO57" s="52"/>
      <c r="AP57" s="52"/>
      <c r="AQ57" s="52"/>
      <c r="AR57" s="52"/>
      <c r="AS57" s="52"/>
      <c r="AT57" s="52"/>
      <c r="AU57" s="274"/>
      <c r="AV57" s="72" t="e">
        <f ca="1">IF(AV$1,Chart!AQ$1+AV$1,AV56-Chart!$H$2)</f>
        <v>#REF!</v>
      </c>
      <c r="AW57" s="72" t="e">
        <f ca="1">IF(AW$1,Chart!AQ$1+AW$1,AW56-Chart!$H$2)</f>
        <v>#REF!</v>
      </c>
      <c r="AX57" s="52"/>
      <c r="AY57" s="52"/>
      <c r="AZ57" s="52"/>
      <c r="BA57" s="52"/>
      <c r="BB57" s="52"/>
      <c r="BC57" s="52"/>
      <c r="BD57" s="39"/>
      <c r="BE57" s="39"/>
      <c r="BF57" s="39"/>
      <c r="BG57" s="39"/>
      <c r="BH57" s="36"/>
    </row>
    <row r="58" spans="1:60">
      <c r="A58" s="83" t="e">
        <f t="shared" ca="1" si="24"/>
        <v>#N/A</v>
      </c>
      <c r="B58" s="35" t="e">
        <f t="shared" ca="1" si="1"/>
        <v>#N/A</v>
      </c>
      <c r="C58" s="51" t="e">
        <f ca="1">MATCH(D58,OFFSET(DUT!$C$17,(C57*(A58=A57))+1,0,$BE$23,1),0)+C57*(A58=A57)</f>
        <v>#N/A</v>
      </c>
      <c r="D58" s="322" t="e">
        <f t="shared" ca="1" si="25"/>
        <v>#N/A</v>
      </c>
      <c r="E58" s="37" t="e">
        <f ca="1">(OFFSET(DUT!$E$17,C58,0)-$BE$27)</f>
        <v>#N/A</v>
      </c>
      <c r="F58" s="105" t="e">
        <f ca="1">(OFFSET(DUT!$F$17,C58,0)-$BF$27)</f>
        <v>#N/A</v>
      </c>
      <c r="G58" s="37"/>
      <c r="H58" s="52"/>
      <c r="I58" s="52"/>
      <c r="J58" s="52"/>
      <c r="K58" s="52"/>
      <c r="L58" s="52"/>
      <c r="M58" s="52"/>
      <c r="N58" s="52"/>
      <c r="O58" s="52"/>
      <c r="P58" s="52"/>
      <c r="Q58" s="79"/>
      <c r="R58" s="72" t="e">
        <f ca="1">IF(R$1,Chart!M$1+R$1,R59+Chart!$H$2)</f>
        <v>#REF!</v>
      </c>
      <c r="S58" s="72" t="e">
        <f ca="1">IF(S$1,Chart!M$1+S$1,S59+Chart!$H$2)</f>
        <v>#REF!</v>
      </c>
      <c r="T58" s="52"/>
      <c r="U58" s="52"/>
      <c r="V58" s="52"/>
      <c r="W58" s="52"/>
      <c r="X58" s="52"/>
      <c r="Y58" s="52"/>
      <c r="Z58" s="52"/>
      <c r="AA58" s="274"/>
      <c r="AB58" s="72" t="e">
        <f ca="1">IF(AB$1,Chart!W$1+AB$1,AB59+Chart!$H$2)</f>
        <v>#REF!</v>
      </c>
      <c r="AC58" s="72" t="e">
        <f ca="1">IF(AC$1,Chart!W$1+AC$1,AC59+Chart!$H$2)</f>
        <v>#REF!</v>
      </c>
      <c r="AD58" s="52"/>
      <c r="AE58" s="52"/>
      <c r="AF58" s="52"/>
      <c r="AG58" s="52"/>
      <c r="AH58" s="52"/>
      <c r="AI58" s="52"/>
      <c r="AJ58" s="52"/>
      <c r="AK58" s="274"/>
      <c r="AL58" s="72" t="e">
        <f ca="1">IF(AL$1,Chart!AG$1+AL$1,AL59+Chart!$H$2)</f>
        <v>#REF!</v>
      </c>
      <c r="AM58" s="72" t="e">
        <f ca="1">IF(AM$1,Chart!AG$1+AM$1,AM59+Chart!$H$2)</f>
        <v>#REF!</v>
      </c>
      <c r="AN58" s="52"/>
      <c r="AO58" s="52"/>
      <c r="AP58" s="52"/>
      <c r="AQ58" s="52"/>
      <c r="AR58" s="52"/>
      <c r="AS58" s="52"/>
      <c r="AT58" s="52"/>
      <c r="AU58" s="274"/>
      <c r="AV58" s="72" t="e">
        <f ca="1">IF(AV$1,Chart!AQ$1+AV$1,AV59+Chart!$H$2)</f>
        <v>#REF!</v>
      </c>
      <c r="AW58" s="72" t="e">
        <f ca="1">IF(AW$1,Chart!AQ$1+AW$1,AW59+Chart!$H$2)</f>
        <v>#REF!</v>
      </c>
      <c r="AX58" s="52"/>
      <c r="AY58" s="52"/>
      <c r="AZ58" s="52"/>
      <c r="BA58" s="52"/>
      <c r="BB58" s="52"/>
      <c r="BC58" s="52"/>
      <c r="BD58" s="39"/>
      <c r="BE58" s="39"/>
      <c r="BF58" s="39"/>
      <c r="BG58" s="39"/>
      <c r="BH58" s="36"/>
    </row>
    <row r="59" spans="1:60">
      <c r="A59" s="83" t="e">
        <f t="shared" ca="1" si="24"/>
        <v>#N/A</v>
      </c>
      <c r="B59" s="35" t="e">
        <f t="shared" ca="1" si="1"/>
        <v>#N/A</v>
      </c>
      <c r="C59" s="51" t="e">
        <f ca="1">MATCH(D59,OFFSET(DUT!$C$17,(C58*(A59=A58))+1,0,$BE$23,1),0)+C58*(A59=A58)</f>
        <v>#N/A</v>
      </c>
      <c r="D59" s="322" t="e">
        <f t="shared" ca="1" si="25"/>
        <v>#N/A</v>
      </c>
      <c r="E59" s="37" t="e">
        <f ca="1">(OFFSET(DUT!$E$17,C59,0)-$BE$27)</f>
        <v>#N/A</v>
      </c>
      <c r="F59" s="105" t="e">
        <f ca="1">(OFFSET(DUT!$F$17,C59,0)-$BF$27)</f>
        <v>#N/A</v>
      </c>
      <c r="G59" s="37"/>
      <c r="H59" s="52"/>
      <c r="I59" s="52"/>
      <c r="J59" s="52"/>
      <c r="K59" s="52"/>
      <c r="L59" s="52"/>
      <c r="M59" s="52"/>
      <c r="N59" s="52"/>
      <c r="O59" s="52"/>
      <c r="P59" s="52"/>
      <c r="Q59" s="79">
        <f>Q56+1</f>
        <v>19</v>
      </c>
      <c r="R59" s="72" t="e">
        <f ca="1">OFFSET(O$3,$Q59,0)+(0.5*R$1)</f>
        <v>#REF!</v>
      </c>
      <c r="S59" s="72" t="e">
        <f ca="1">OFFSET(P$3,Q59,0)+(0.5*S$1)</f>
        <v>#REF!</v>
      </c>
      <c r="T59" s="52"/>
      <c r="U59" s="52"/>
      <c r="V59" s="52"/>
      <c r="W59" s="52"/>
      <c r="X59" s="52"/>
      <c r="Y59" s="52"/>
      <c r="Z59" s="52"/>
      <c r="AA59" s="274">
        <f>AA56+1</f>
        <v>19</v>
      </c>
      <c r="AB59" s="72" t="e">
        <f ca="1">OFFSET(Y$3,$Q59,0)+(0.5*AB$1)</f>
        <v>#REF!</v>
      </c>
      <c r="AC59" s="72" t="e">
        <f ca="1">OFFSET(Z$3,AA59,0)+(0.5*AC$1)</f>
        <v>#REF!</v>
      </c>
      <c r="AD59" s="52"/>
      <c r="AE59" s="52"/>
      <c r="AF59" s="52"/>
      <c r="AG59" s="52"/>
      <c r="AH59" s="52"/>
      <c r="AI59" s="52"/>
      <c r="AJ59" s="52"/>
      <c r="AK59" s="274">
        <f>AK56+1</f>
        <v>19</v>
      </c>
      <c r="AL59" s="72" t="e">
        <f ca="1">OFFSET(AI$3,$Q59,0)+(0.5*AL$1)</f>
        <v>#REF!</v>
      </c>
      <c r="AM59" s="72" t="e">
        <f ca="1">OFFSET(AJ$3,AK59,0)+(0.5*AM$1)</f>
        <v>#REF!</v>
      </c>
      <c r="AN59" s="52"/>
      <c r="AO59" s="52"/>
      <c r="AP59" s="52"/>
      <c r="AQ59" s="52"/>
      <c r="AR59" s="52"/>
      <c r="AS59" s="52"/>
      <c r="AT59" s="52"/>
      <c r="AU59" s="274">
        <f>AU56+1</f>
        <v>19</v>
      </c>
      <c r="AV59" s="72" t="e">
        <f ca="1">OFFSET(AS$3,$Q59,0)+(0.5*AV$1)</f>
        <v>#REF!</v>
      </c>
      <c r="AW59" s="72" t="e">
        <f ca="1">OFFSET(AT$3,AU59,0)+(0.5*AW$1)</f>
        <v>#REF!</v>
      </c>
      <c r="AX59" s="52"/>
      <c r="AY59" s="52"/>
      <c r="AZ59" s="52"/>
      <c r="BA59" s="52"/>
      <c r="BB59" s="52"/>
      <c r="BC59" s="52"/>
      <c r="BD59" s="39"/>
      <c r="BE59" s="39"/>
      <c r="BF59" s="39"/>
      <c r="BG59" s="39"/>
      <c r="BH59" s="36"/>
    </row>
    <row r="60" spans="1:60">
      <c r="A60" s="83" t="e">
        <f t="shared" ca="1" si="24"/>
        <v>#N/A</v>
      </c>
      <c r="B60" s="35" t="e">
        <f t="shared" ca="1" si="1"/>
        <v>#N/A</v>
      </c>
      <c r="C60" s="51" t="e">
        <f ca="1">MATCH(D60,OFFSET(DUT!$C$17,(C59*(A60=A59))+1,0,$BE$23,1),0)+C59*(A60=A59)</f>
        <v>#N/A</v>
      </c>
      <c r="D60" s="322" t="e">
        <f t="shared" ca="1" si="25"/>
        <v>#N/A</v>
      </c>
      <c r="E60" s="37" t="e">
        <f ca="1">(OFFSET(DUT!$E$17,C60,0)-$BE$27)</f>
        <v>#N/A</v>
      </c>
      <c r="F60" s="105" t="e">
        <f ca="1">(OFFSET(DUT!$F$17,C60,0)-$BF$27)</f>
        <v>#N/A</v>
      </c>
      <c r="G60" s="37"/>
      <c r="H60" s="52"/>
      <c r="I60" s="52"/>
      <c r="J60" s="52"/>
      <c r="K60" s="52"/>
      <c r="L60" s="52"/>
      <c r="M60" s="52"/>
      <c r="N60" s="52"/>
      <c r="O60" s="52"/>
      <c r="P60" s="52"/>
      <c r="Q60" s="79"/>
      <c r="R60" s="72" t="e">
        <f ca="1">IF(R$1,Chart!M$1+R$1,R59-Chart!$H$2)</f>
        <v>#REF!</v>
      </c>
      <c r="S60" s="72" t="e">
        <f ca="1">IF(S$1,Chart!M$1+S$1,S59-Chart!$H$2)</f>
        <v>#REF!</v>
      </c>
      <c r="T60" s="52"/>
      <c r="U60" s="52"/>
      <c r="V60" s="52"/>
      <c r="W60" s="52"/>
      <c r="X60" s="52"/>
      <c r="Y60" s="52"/>
      <c r="Z60" s="52"/>
      <c r="AA60" s="274"/>
      <c r="AB60" s="72" t="e">
        <f ca="1">IF(AB$1,Chart!W$1+AB$1,AB59-Chart!$H$2)</f>
        <v>#REF!</v>
      </c>
      <c r="AC60" s="72" t="e">
        <f ca="1">IF(AC$1,Chart!W$1+AC$1,AC59-Chart!$H$2)</f>
        <v>#REF!</v>
      </c>
      <c r="AD60" s="52"/>
      <c r="AE60" s="52"/>
      <c r="AF60" s="52"/>
      <c r="AG60" s="52"/>
      <c r="AH60" s="52"/>
      <c r="AI60" s="52"/>
      <c r="AJ60" s="52"/>
      <c r="AK60" s="274"/>
      <c r="AL60" s="72" t="e">
        <f ca="1">IF(AL$1,Chart!AG$1+AL$1,AL59-Chart!$H$2)</f>
        <v>#REF!</v>
      </c>
      <c r="AM60" s="72" t="e">
        <f ca="1">IF(AM$1,Chart!AG$1+AM$1,AM59-Chart!$H$2)</f>
        <v>#REF!</v>
      </c>
      <c r="AN60" s="52"/>
      <c r="AO60" s="52"/>
      <c r="AP60" s="52"/>
      <c r="AQ60" s="52"/>
      <c r="AR60" s="52"/>
      <c r="AS60" s="52"/>
      <c r="AT60" s="52"/>
      <c r="AU60" s="274"/>
      <c r="AV60" s="72" t="e">
        <f ca="1">IF(AV$1,Chart!AQ$1+AV$1,AV59-Chart!$H$2)</f>
        <v>#REF!</v>
      </c>
      <c r="AW60" s="72" t="e">
        <f ca="1">IF(AW$1,Chart!AQ$1+AW$1,AW59-Chart!$H$2)</f>
        <v>#REF!</v>
      </c>
      <c r="AX60" s="52"/>
      <c r="AY60" s="52"/>
      <c r="AZ60" s="52"/>
      <c r="BA60" s="52"/>
      <c r="BB60" s="52"/>
      <c r="BC60" s="52"/>
      <c r="BD60" s="39"/>
      <c r="BE60" s="39"/>
      <c r="BF60" s="39"/>
      <c r="BG60" s="39"/>
      <c r="BH60" s="36"/>
    </row>
    <row r="61" spans="1:60">
      <c r="A61" s="83" t="e">
        <f t="shared" ca="1" si="24"/>
        <v>#N/A</v>
      </c>
      <c r="B61" s="35" t="e">
        <f t="shared" ca="1" si="1"/>
        <v>#N/A</v>
      </c>
      <c r="C61" s="51" t="e">
        <f ca="1">MATCH(D61,OFFSET(DUT!$C$17,(C60*(A61=A60))+1,0,$BE$23,1),0)+C60*(A61=A60)</f>
        <v>#N/A</v>
      </c>
      <c r="D61" s="322" t="e">
        <f t="shared" ca="1" si="25"/>
        <v>#N/A</v>
      </c>
      <c r="E61" s="37" t="e">
        <f ca="1">(OFFSET(DUT!$E$17,C61,0)-$BE$27)</f>
        <v>#N/A</v>
      </c>
      <c r="F61" s="105" t="e">
        <f ca="1">(OFFSET(DUT!$F$17,C61,0)-$BF$27)</f>
        <v>#N/A</v>
      </c>
      <c r="G61" s="37"/>
      <c r="H61" s="52"/>
      <c r="I61" s="52"/>
      <c r="J61" s="52"/>
      <c r="K61" s="52"/>
      <c r="L61" s="52"/>
      <c r="M61" s="52"/>
      <c r="N61" s="52"/>
      <c r="O61" s="52"/>
      <c r="P61" s="52"/>
      <c r="Q61" s="79"/>
      <c r="R61" s="72" t="e">
        <f ca="1">IF(R$1,Chart!M$1+R$1,R62+Chart!$H$2)</f>
        <v>#REF!</v>
      </c>
      <c r="S61" s="72" t="e">
        <f ca="1">IF(S$1,Chart!M$1+S$1,S62+Chart!$H$2)</f>
        <v>#REF!</v>
      </c>
      <c r="T61" s="52"/>
      <c r="U61" s="52"/>
      <c r="V61" s="52"/>
      <c r="W61" s="52"/>
      <c r="X61" s="52"/>
      <c r="Y61" s="52"/>
      <c r="Z61" s="52"/>
      <c r="AA61" s="274"/>
      <c r="AB61" s="72" t="e">
        <f ca="1">IF(AB$1,Chart!W$1+AB$1,AB62+Chart!$H$2)</f>
        <v>#REF!</v>
      </c>
      <c r="AC61" s="72" t="e">
        <f ca="1">IF(AC$1,Chart!W$1+AC$1,AC62+Chart!$H$2)</f>
        <v>#REF!</v>
      </c>
      <c r="AD61" s="52"/>
      <c r="AE61" s="52"/>
      <c r="AF61" s="52"/>
      <c r="AG61" s="52"/>
      <c r="AH61" s="52"/>
      <c r="AI61" s="52"/>
      <c r="AJ61" s="52"/>
      <c r="AK61" s="274"/>
      <c r="AL61" s="72" t="e">
        <f ca="1">IF(AL$1,Chart!AG$1+AL$1,AL62+Chart!$H$2)</f>
        <v>#REF!</v>
      </c>
      <c r="AM61" s="72" t="e">
        <f ca="1">IF(AM$1,Chart!AG$1+AM$1,AM62+Chart!$H$2)</f>
        <v>#REF!</v>
      </c>
      <c r="AN61" s="52"/>
      <c r="AO61" s="52"/>
      <c r="AP61" s="52"/>
      <c r="AQ61" s="52"/>
      <c r="AR61" s="52"/>
      <c r="AS61" s="52"/>
      <c r="AT61" s="52"/>
      <c r="AU61" s="274"/>
      <c r="AV61" s="72" t="e">
        <f ca="1">IF(AV$1,Chart!AQ$1+AV$1,AV62+Chart!$H$2)</f>
        <v>#REF!</v>
      </c>
      <c r="AW61" s="72" t="e">
        <f ca="1">IF(AW$1,Chart!AQ$1+AW$1,AW62+Chart!$H$2)</f>
        <v>#REF!</v>
      </c>
      <c r="AX61" s="52"/>
      <c r="AY61" s="52"/>
      <c r="AZ61" s="52"/>
      <c r="BA61" s="52"/>
      <c r="BB61" s="52"/>
      <c r="BC61" s="52"/>
      <c r="BD61" s="39"/>
      <c r="BE61" s="39"/>
      <c r="BF61" s="39"/>
      <c r="BG61" s="39"/>
      <c r="BH61" s="36"/>
    </row>
    <row r="62" spans="1:60">
      <c r="A62" s="83" t="e">
        <f t="shared" ca="1" si="24"/>
        <v>#N/A</v>
      </c>
      <c r="B62" s="35" t="e">
        <f t="shared" ca="1" si="1"/>
        <v>#N/A</v>
      </c>
      <c r="C62" s="51" t="e">
        <f ca="1">MATCH(D62,OFFSET(DUT!$C$17,(C61*(A62=A61))+1,0,$BE$23,1),0)+C61*(A62=A61)</f>
        <v>#N/A</v>
      </c>
      <c r="D62" s="322" t="e">
        <f t="shared" ca="1" si="25"/>
        <v>#N/A</v>
      </c>
      <c r="E62" s="37" t="e">
        <f ca="1">(OFFSET(DUT!$E$17,C62,0)-$BE$27)</f>
        <v>#N/A</v>
      </c>
      <c r="F62" s="105" t="e">
        <f ca="1">(OFFSET(DUT!$F$17,C62,0)-$BF$27)</f>
        <v>#N/A</v>
      </c>
      <c r="G62" s="37"/>
      <c r="H62" s="52"/>
      <c r="I62" s="52"/>
      <c r="J62" s="52"/>
      <c r="K62" s="52"/>
      <c r="L62" s="52"/>
      <c r="M62" s="52"/>
      <c r="N62" s="52"/>
      <c r="O62" s="52"/>
      <c r="P62" s="52"/>
      <c r="Q62" s="79">
        <f>Q59+1</f>
        <v>20</v>
      </c>
      <c r="R62" s="72" t="e">
        <f ca="1">OFFSET(O$3,$Q62,0)+(0.5*R$1)</f>
        <v>#REF!</v>
      </c>
      <c r="S62" s="72" t="e">
        <f ca="1">OFFSET(P$3,Q62,0)+(0.5*S$1)</f>
        <v>#REF!</v>
      </c>
      <c r="T62" s="52"/>
      <c r="U62" s="52"/>
      <c r="V62" s="52"/>
      <c r="W62" s="52"/>
      <c r="X62" s="52"/>
      <c r="Y62" s="52"/>
      <c r="Z62" s="52"/>
      <c r="AA62" s="274">
        <f>AA59+1</f>
        <v>20</v>
      </c>
      <c r="AB62" s="72" t="e">
        <f ca="1">OFFSET(Y$3,$Q62,0)+(0.5*AB$1)</f>
        <v>#REF!</v>
      </c>
      <c r="AC62" s="72" t="e">
        <f ca="1">OFFSET(Z$3,AA62,0)+(0.5*AC$1)</f>
        <v>#REF!</v>
      </c>
      <c r="AD62" s="52"/>
      <c r="AE62" s="52"/>
      <c r="AF62" s="52"/>
      <c r="AG62" s="52"/>
      <c r="AH62" s="52"/>
      <c r="AI62" s="52"/>
      <c r="AJ62" s="52"/>
      <c r="AK62" s="274">
        <f>AK59+1</f>
        <v>20</v>
      </c>
      <c r="AL62" s="72" t="e">
        <f ca="1">OFFSET(AI$3,$Q62,0)+(0.5*AL$1)</f>
        <v>#REF!</v>
      </c>
      <c r="AM62" s="72" t="e">
        <f ca="1">OFFSET(AJ$3,AK62,0)+(0.5*AM$1)</f>
        <v>#REF!</v>
      </c>
      <c r="AN62" s="52"/>
      <c r="AO62" s="52"/>
      <c r="AP62" s="52"/>
      <c r="AQ62" s="52"/>
      <c r="AR62" s="52"/>
      <c r="AS62" s="52"/>
      <c r="AT62" s="52"/>
      <c r="AU62" s="274">
        <f>AU59+1</f>
        <v>20</v>
      </c>
      <c r="AV62" s="72" t="e">
        <f ca="1">OFFSET(AS$3,$Q62,0)+(0.5*AV$1)</f>
        <v>#REF!</v>
      </c>
      <c r="AW62" s="72" t="e">
        <f ca="1">OFFSET(AT$3,AU62,0)+(0.5*AW$1)</f>
        <v>#REF!</v>
      </c>
      <c r="AX62" s="52"/>
      <c r="AY62" s="52"/>
      <c r="AZ62" s="52"/>
      <c r="BA62" s="52"/>
      <c r="BB62" s="52"/>
      <c r="BC62" s="52"/>
      <c r="BD62" s="39"/>
      <c r="BE62" s="39"/>
      <c r="BF62" s="39"/>
      <c r="BG62" s="39"/>
      <c r="BH62" s="36"/>
    </row>
    <row r="63" spans="1:60" ht="13.5" customHeight="1">
      <c r="A63" s="83" t="e">
        <f t="shared" ca="1" si="24"/>
        <v>#N/A</v>
      </c>
      <c r="B63" s="35" t="e">
        <f t="shared" ca="1" si="1"/>
        <v>#N/A</v>
      </c>
      <c r="C63" s="51" t="e">
        <f ca="1">MATCH(D63,OFFSET(DUT!$C$17,(C62*(A63=A62))+1,0,$BE$23,1),0)+C62*(A63=A62)</f>
        <v>#N/A</v>
      </c>
      <c r="D63" s="322" t="e">
        <f t="shared" ca="1" si="25"/>
        <v>#N/A</v>
      </c>
      <c r="E63" s="37" t="e">
        <f ca="1">(OFFSET(DUT!$E$17,C63,0)-$BE$27)</f>
        <v>#N/A</v>
      </c>
      <c r="F63" s="105" t="e">
        <f ca="1">(OFFSET(DUT!$F$17,C63,0)-$BF$27)</f>
        <v>#N/A</v>
      </c>
      <c r="G63" s="37"/>
      <c r="H63" s="52"/>
      <c r="I63" s="52"/>
      <c r="J63" s="52"/>
      <c r="K63" s="52"/>
      <c r="L63" s="52"/>
      <c r="M63" s="52"/>
      <c r="N63" s="52"/>
      <c r="O63" s="52"/>
      <c r="P63" s="52"/>
      <c r="Q63" s="79"/>
      <c r="R63" s="72" t="e">
        <f ca="1">IF(R$1,Chart!M$1+R$1,R62-Chart!$H$2)</f>
        <v>#REF!</v>
      </c>
      <c r="S63" s="72" t="e">
        <f ca="1">IF(S$1,Chart!M$1+S$1,S62-Chart!$H$2)</f>
        <v>#REF!</v>
      </c>
      <c r="T63" s="52"/>
      <c r="U63" s="52"/>
      <c r="V63" s="52"/>
      <c r="W63" s="52"/>
      <c r="X63" s="52"/>
      <c r="Y63" s="52"/>
      <c r="Z63" s="52"/>
      <c r="AA63" s="274"/>
      <c r="AB63" s="72" t="e">
        <f ca="1">IF(AB$1,Chart!W$1+AB$1,AB62-Chart!$H$2)</f>
        <v>#REF!</v>
      </c>
      <c r="AC63" s="72" t="e">
        <f ca="1">IF(AC$1,Chart!W$1+AC$1,AC62-Chart!$H$2)</f>
        <v>#REF!</v>
      </c>
      <c r="AD63" s="52"/>
      <c r="AE63" s="52"/>
      <c r="AF63" s="52"/>
      <c r="AG63" s="52"/>
      <c r="AH63" s="52"/>
      <c r="AI63" s="52"/>
      <c r="AJ63" s="52"/>
      <c r="AK63" s="274"/>
      <c r="AL63" s="72" t="e">
        <f ca="1">IF(AL$1,Chart!AG$1+AL$1,AL62-Chart!$H$2)</f>
        <v>#REF!</v>
      </c>
      <c r="AM63" s="72" t="e">
        <f ca="1">IF(AM$1,Chart!AG$1+AM$1,AM62-Chart!$H$2)</f>
        <v>#REF!</v>
      </c>
      <c r="AN63" s="52"/>
      <c r="AO63" s="52"/>
      <c r="AP63" s="52"/>
      <c r="AQ63" s="52"/>
      <c r="AR63" s="52"/>
      <c r="AS63" s="52"/>
      <c r="AT63" s="52"/>
      <c r="AU63" s="274"/>
      <c r="AV63" s="72" t="e">
        <f ca="1">IF(AV$1,Chart!AQ$1+AV$1,AV62-Chart!$H$2)</f>
        <v>#REF!</v>
      </c>
      <c r="AW63" s="72" t="e">
        <f ca="1">IF(AW$1,Chart!AQ$1+AW$1,AW62-Chart!$H$2)</f>
        <v>#REF!</v>
      </c>
      <c r="AX63" s="52"/>
      <c r="AY63" s="52"/>
      <c r="AZ63" s="52"/>
      <c r="BA63" s="52"/>
      <c r="BB63" s="52"/>
      <c r="BC63" s="52"/>
      <c r="BD63" s="39"/>
      <c r="BE63" s="39"/>
      <c r="BF63" s="39"/>
      <c r="BG63" s="39"/>
      <c r="BH63" s="36"/>
    </row>
    <row r="64" spans="1:60">
      <c r="A64" s="83" t="e">
        <f t="shared" ca="1" si="24"/>
        <v>#N/A</v>
      </c>
      <c r="B64" s="35" t="e">
        <f t="shared" ca="1" si="1"/>
        <v>#N/A</v>
      </c>
      <c r="C64" s="51" t="e">
        <f ca="1">MATCH(D64,OFFSET(DUT!$C$17,(C63*(A64=A63))+1,0,$BE$23,1),0)+C63*(A64=A63)</f>
        <v>#N/A</v>
      </c>
      <c r="D64" s="322" t="e">
        <f t="shared" ca="1" si="25"/>
        <v>#N/A</v>
      </c>
      <c r="E64" s="37" t="e">
        <f ca="1">(OFFSET(DUT!$E$17,C64,0)-$BE$27)</f>
        <v>#N/A</v>
      </c>
      <c r="F64" s="105" t="e">
        <f ca="1">(OFFSET(DUT!$F$17,C64,0)-$BF$27)</f>
        <v>#N/A</v>
      </c>
      <c r="G64" s="37"/>
      <c r="H64" s="52"/>
      <c r="I64" s="52"/>
      <c r="J64" s="52"/>
      <c r="K64" s="52"/>
      <c r="L64" s="52"/>
      <c r="M64" s="52"/>
      <c r="N64" s="52"/>
      <c r="O64" s="52"/>
      <c r="P64" s="52"/>
      <c r="Q64" s="79"/>
      <c r="R64" s="72" t="e">
        <f ca="1">IF(R$1,Chart!M$1+R$1,R65+Chart!$H$2)</f>
        <v>#REF!</v>
      </c>
      <c r="S64" s="72" t="e">
        <f ca="1">IF(S$1,Chart!M$1+S$1,S65+Chart!$H$2)</f>
        <v>#REF!</v>
      </c>
      <c r="T64" s="52"/>
      <c r="U64" s="52"/>
      <c r="V64" s="52"/>
      <c r="W64" s="52"/>
      <c r="X64" s="52"/>
      <c r="Y64" s="52"/>
      <c r="Z64" s="52"/>
      <c r="AA64" s="274"/>
      <c r="AB64" s="72" t="e">
        <f ca="1">IF(AB$1,Chart!W$1+AB$1,AB65+Chart!$H$2)</f>
        <v>#REF!</v>
      </c>
      <c r="AC64" s="72" t="e">
        <f ca="1">IF(AC$1,Chart!W$1+AC$1,AC65+Chart!$H$2)</f>
        <v>#REF!</v>
      </c>
      <c r="AD64" s="52"/>
      <c r="AE64" s="52"/>
      <c r="AF64" s="52"/>
      <c r="AG64" s="52"/>
      <c r="AH64" s="52"/>
      <c r="AI64" s="52"/>
      <c r="AJ64" s="52"/>
      <c r="AK64" s="274"/>
      <c r="AL64" s="72" t="e">
        <f ca="1">IF(AL$1,Chart!AG$1+AL$1,AL65+Chart!$H$2)</f>
        <v>#REF!</v>
      </c>
      <c r="AM64" s="72" t="e">
        <f ca="1">IF(AM$1,Chart!AG$1+AM$1,AM65+Chart!$H$2)</f>
        <v>#REF!</v>
      </c>
      <c r="AN64" s="52"/>
      <c r="AO64" s="52"/>
      <c r="AP64" s="52"/>
      <c r="AQ64" s="52"/>
      <c r="AR64" s="52"/>
      <c r="AS64" s="52"/>
      <c r="AT64" s="52"/>
      <c r="AU64" s="274"/>
      <c r="AV64" s="72" t="e">
        <f ca="1">IF(AV$1,Chart!AQ$1+AV$1,AV65+Chart!$H$2)</f>
        <v>#REF!</v>
      </c>
      <c r="AW64" s="72" t="e">
        <f ca="1">IF(AW$1,Chart!AQ$1+AW$1,AW65+Chart!$H$2)</f>
        <v>#REF!</v>
      </c>
      <c r="AX64" s="52"/>
      <c r="AY64" s="52"/>
      <c r="AZ64" s="52"/>
      <c r="BA64" s="52"/>
      <c r="BB64" s="52"/>
      <c r="BC64" s="52"/>
      <c r="BD64" s="39"/>
      <c r="BE64" s="39"/>
      <c r="BF64" s="39"/>
      <c r="BG64" s="39"/>
      <c r="BH64" s="36"/>
    </row>
    <row r="65" spans="1:60">
      <c r="A65" s="83" t="e">
        <f t="shared" ca="1" si="24"/>
        <v>#N/A</v>
      </c>
      <c r="B65" s="35" t="e">
        <f t="shared" ca="1" si="1"/>
        <v>#N/A</v>
      </c>
      <c r="C65" s="51" t="e">
        <f ca="1">MATCH(D65,OFFSET(DUT!$C$17,(C64*(A65=A64))+1,0,$BE$23,1),0)+C64*(A65=A64)</f>
        <v>#N/A</v>
      </c>
      <c r="D65" s="322" t="e">
        <f t="shared" ca="1" si="25"/>
        <v>#N/A</v>
      </c>
      <c r="E65" s="37" t="e">
        <f ca="1">(OFFSET(DUT!$E$17,C65,0)-$BE$27)</f>
        <v>#N/A</v>
      </c>
      <c r="F65" s="105" t="e">
        <f ca="1">(OFFSET(DUT!$F$17,C65,0)-$BF$27)</f>
        <v>#N/A</v>
      </c>
      <c r="G65" s="37"/>
      <c r="H65" s="52"/>
      <c r="I65" s="52"/>
      <c r="J65" s="52"/>
      <c r="K65" s="52"/>
      <c r="L65" s="52"/>
      <c r="M65" s="52"/>
      <c r="N65" s="52"/>
      <c r="O65" s="52"/>
      <c r="P65" s="52"/>
      <c r="Q65" s="79">
        <f>Q62+1</f>
        <v>21</v>
      </c>
      <c r="R65" s="72" t="e">
        <f ca="1">OFFSET(O$3,$Q65,0)+(0.5*R$1)</f>
        <v>#REF!</v>
      </c>
      <c r="S65" s="72" t="e">
        <f ca="1">OFFSET(P$3,Q65,0)+(0.5*S$1)</f>
        <v>#REF!</v>
      </c>
      <c r="T65" s="52"/>
      <c r="U65" s="52"/>
      <c r="V65" s="52"/>
      <c r="W65" s="52"/>
      <c r="X65" s="52"/>
      <c r="Y65" s="52"/>
      <c r="Z65" s="52"/>
      <c r="AA65" s="274">
        <f>AA62+1</f>
        <v>21</v>
      </c>
      <c r="AB65" s="72" t="e">
        <f ca="1">OFFSET(Y$3,$Q65,0)+(0.5*AB$1)</f>
        <v>#REF!</v>
      </c>
      <c r="AC65" s="72" t="e">
        <f ca="1">OFFSET(Z$3,AA65,0)+(0.5*AC$1)</f>
        <v>#REF!</v>
      </c>
      <c r="AD65" s="52"/>
      <c r="AE65" s="52"/>
      <c r="AF65" s="52"/>
      <c r="AG65" s="52"/>
      <c r="AH65" s="52"/>
      <c r="AI65" s="52"/>
      <c r="AJ65" s="52"/>
      <c r="AK65" s="274">
        <f>AK62+1</f>
        <v>21</v>
      </c>
      <c r="AL65" s="72" t="e">
        <f ca="1">OFFSET(AI$3,$Q65,0)+(0.5*AL$1)</f>
        <v>#REF!</v>
      </c>
      <c r="AM65" s="72" t="e">
        <f ca="1">OFFSET(AJ$3,AK65,0)+(0.5*AM$1)</f>
        <v>#REF!</v>
      </c>
      <c r="AN65" s="52"/>
      <c r="AO65" s="52"/>
      <c r="AP65" s="52"/>
      <c r="AQ65" s="52"/>
      <c r="AR65" s="52"/>
      <c r="AS65" s="52"/>
      <c r="AT65" s="52"/>
      <c r="AU65" s="274">
        <f>AU62+1</f>
        <v>21</v>
      </c>
      <c r="AV65" s="72" t="e">
        <f ca="1">OFFSET(AS$3,$Q65,0)+(0.5*AV$1)</f>
        <v>#REF!</v>
      </c>
      <c r="AW65" s="72" t="e">
        <f ca="1">OFFSET(AT$3,AU65,0)+(0.5*AW$1)</f>
        <v>#REF!</v>
      </c>
      <c r="AX65" s="52"/>
      <c r="AY65" s="52"/>
      <c r="AZ65" s="52"/>
      <c r="BA65" s="52"/>
      <c r="BB65" s="52"/>
      <c r="BC65" s="52"/>
      <c r="BD65" s="39"/>
      <c r="BE65" s="39"/>
      <c r="BF65" s="39"/>
      <c r="BG65" s="39"/>
      <c r="BH65" s="36"/>
    </row>
    <row r="66" spans="1:60">
      <c r="A66" s="83" t="e">
        <f t="shared" ca="1" si="24"/>
        <v>#N/A</v>
      </c>
      <c r="B66" s="35" t="e">
        <f t="shared" ca="1" si="1"/>
        <v>#N/A</v>
      </c>
      <c r="C66" s="51" t="e">
        <f ca="1">MATCH(D66,OFFSET(DUT!$C$17,(C65*(A66=A65))+1,0,$BE$23,1),0)+C65*(A66=A65)</f>
        <v>#N/A</v>
      </c>
      <c r="D66" s="322" t="e">
        <f t="shared" ca="1" si="25"/>
        <v>#N/A</v>
      </c>
      <c r="E66" s="37" t="e">
        <f ca="1">(OFFSET(DUT!$E$17,C66,0)-$BE$27)</f>
        <v>#N/A</v>
      </c>
      <c r="F66" s="105" t="e">
        <f ca="1">(OFFSET(DUT!$F$17,C66,0)-$BF$27)</f>
        <v>#N/A</v>
      </c>
      <c r="G66" s="37"/>
      <c r="H66" s="52"/>
      <c r="I66" s="52"/>
      <c r="J66" s="52"/>
      <c r="K66" s="52"/>
      <c r="L66" s="52"/>
      <c r="M66" s="52"/>
      <c r="N66" s="52"/>
      <c r="O66" s="52"/>
      <c r="P66" s="52"/>
      <c r="Q66" s="79"/>
      <c r="R66" s="72" t="e">
        <f ca="1">IF(R$1,Chart!M$1+R$1,R65-Chart!$H$2)</f>
        <v>#REF!</v>
      </c>
      <c r="S66" s="72" t="e">
        <f ca="1">IF(S$1,Chart!M$1+S$1,S65-Chart!$H$2)</f>
        <v>#REF!</v>
      </c>
      <c r="T66" s="52"/>
      <c r="U66" s="52"/>
      <c r="V66" s="52"/>
      <c r="W66" s="52"/>
      <c r="X66" s="52"/>
      <c r="Y66" s="52"/>
      <c r="Z66" s="52"/>
      <c r="AA66" s="274"/>
      <c r="AB66" s="72" t="e">
        <f ca="1">IF(AB$1,Chart!W$1+AB$1,AB65-Chart!$H$2)</f>
        <v>#REF!</v>
      </c>
      <c r="AC66" s="72" t="e">
        <f ca="1">IF(AC$1,Chart!W$1+AC$1,AC65-Chart!$H$2)</f>
        <v>#REF!</v>
      </c>
      <c r="AD66" s="52"/>
      <c r="AE66" s="52"/>
      <c r="AF66" s="52"/>
      <c r="AG66" s="52"/>
      <c r="AH66" s="52"/>
      <c r="AI66" s="52"/>
      <c r="AJ66" s="52"/>
      <c r="AK66" s="274"/>
      <c r="AL66" s="72" t="e">
        <f ca="1">IF(AL$1,Chart!AG$1+AL$1,AL65-Chart!$H$2)</f>
        <v>#REF!</v>
      </c>
      <c r="AM66" s="72" t="e">
        <f ca="1">IF(AM$1,Chart!AG$1+AM$1,AM65-Chart!$H$2)</f>
        <v>#REF!</v>
      </c>
      <c r="AN66" s="52"/>
      <c r="AO66" s="52"/>
      <c r="AP66" s="52"/>
      <c r="AQ66" s="52"/>
      <c r="AR66" s="52"/>
      <c r="AS66" s="52"/>
      <c r="AT66" s="52"/>
      <c r="AU66" s="274"/>
      <c r="AV66" s="72" t="e">
        <f ca="1">IF(AV$1,Chart!AQ$1+AV$1,AV65-Chart!$H$2)</f>
        <v>#REF!</v>
      </c>
      <c r="AW66" s="72" t="e">
        <f ca="1">IF(AW$1,Chart!AQ$1+AW$1,AW65-Chart!$H$2)</f>
        <v>#REF!</v>
      </c>
      <c r="AX66" s="52"/>
      <c r="AY66" s="52"/>
      <c r="AZ66" s="52"/>
      <c r="BA66" s="52"/>
      <c r="BB66" s="52"/>
      <c r="BC66" s="52"/>
      <c r="BD66" s="39"/>
      <c r="BE66" s="39"/>
      <c r="BF66" s="39"/>
      <c r="BG66" s="39"/>
      <c r="BH66" s="36"/>
    </row>
    <row r="67" spans="1:60" ht="12.75" customHeight="1">
      <c r="A67" s="83" t="e">
        <f t="shared" ca="1" si="24"/>
        <v>#N/A</v>
      </c>
      <c r="B67" s="35" t="e">
        <f t="shared" ca="1" si="1"/>
        <v>#N/A</v>
      </c>
      <c r="C67" s="51" t="e">
        <f ca="1">MATCH(D67,OFFSET(DUT!$C$17,(C66*(A67=A66))+1,0,$BE$23,1),0)+C66*(A67=A66)</f>
        <v>#N/A</v>
      </c>
      <c r="D67" s="322" t="e">
        <f t="shared" ca="1" si="25"/>
        <v>#N/A</v>
      </c>
      <c r="E67" s="37" t="e">
        <f ca="1">(OFFSET(DUT!$E$17,C67,0)-$BE$27)</f>
        <v>#N/A</v>
      </c>
      <c r="F67" s="105" t="e">
        <f ca="1">(OFFSET(DUT!$F$17,C67,0)-$BF$27)</f>
        <v>#N/A</v>
      </c>
      <c r="G67" s="37"/>
      <c r="H67" s="52"/>
      <c r="I67" s="52"/>
      <c r="J67" s="52"/>
      <c r="K67" s="52"/>
      <c r="L67" s="52"/>
      <c r="M67" s="52"/>
      <c r="N67" s="52"/>
      <c r="O67" s="52"/>
      <c r="P67" s="52"/>
      <c r="Q67" s="79"/>
      <c r="R67" s="72" t="e">
        <f ca="1">IF(R$1,Chart!M$1+R$1,R68+Chart!$H$2)</f>
        <v>#REF!</v>
      </c>
      <c r="S67" s="72" t="e">
        <f ca="1">IF(S$1,Chart!M$1+S$1,S68+Chart!$H$2)</f>
        <v>#REF!</v>
      </c>
      <c r="T67" s="52"/>
      <c r="U67" s="52"/>
      <c r="V67" s="52"/>
      <c r="W67" s="52"/>
      <c r="X67" s="52"/>
      <c r="Y67" s="52"/>
      <c r="Z67" s="52"/>
      <c r="AA67" s="274"/>
      <c r="AB67" s="72" t="e">
        <f ca="1">IF(AB$1,Chart!W$1+AB$1,AB68+Chart!$H$2)</f>
        <v>#REF!</v>
      </c>
      <c r="AC67" s="72" t="e">
        <f ca="1">IF(AC$1,Chart!W$1+AC$1,AC68+Chart!$H$2)</f>
        <v>#REF!</v>
      </c>
      <c r="AD67" s="52"/>
      <c r="AE67" s="52"/>
      <c r="AF67" s="52"/>
      <c r="AG67" s="52"/>
      <c r="AH67" s="52"/>
      <c r="AI67" s="52"/>
      <c r="AJ67" s="52"/>
      <c r="AK67" s="274"/>
      <c r="AL67" s="72" t="e">
        <f ca="1">IF(AL$1,Chart!AG$1+AL$1,AL68+Chart!$H$2)</f>
        <v>#REF!</v>
      </c>
      <c r="AM67" s="72" t="e">
        <f ca="1">IF(AM$1,Chart!AG$1+AM$1,AM68+Chart!$H$2)</f>
        <v>#REF!</v>
      </c>
      <c r="AN67" s="52"/>
      <c r="AO67" s="52"/>
      <c r="AP67" s="52"/>
      <c r="AQ67" s="52"/>
      <c r="AR67" s="52"/>
      <c r="AS67" s="52"/>
      <c r="AT67" s="52"/>
      <c r="AU67" s="274"/>
      <c r="AV67" s="72" t="e">
        <f ca="1">IF(AV$1,Chart!AQ$1+AV$1,AV68+Chart!$H$2)</f>
        <v>#REF!</v>
      </c>
      <c r="AW67" s="72" t="e">
        <f ca="1">IF(AW$1,Chart!AQ$1+AW$1,AW68+Chart!$H$2)</f>
        <v>#REF!</v>
      </c>
      <c r="AX67" s="52"/>
      <c r="AY67" s="52"/>
      <c r="AZ67" s="52"/>
      <c r="BA67" s="52"/>
      <c r="BB67" s="52"/>
      <c r="BC67" s="52"/>
      <c r="BD67" s="39"/>
      <c r="BE67" s="39"/>
      <c r="BF67" s="39"/>
      <c r="BG67" s="39"/>
      <c r="BH67" s="36"/>
    </row>
    <row r="68" spans="1:60">
      <c r="A68" s="83" t="e">
        <f t="shared" ref="A68:A99" ca="1" si="26">A67+(B67=OFFSET($BF$3,A67,0))</f>
        <v>#N/A</v>
      </c>
      <c r="B68" s="35" t="e">
        <f t="shared" ref="B68:B131" ca="1" si="27">IF(A68=A67,B67+1,1)</f>
        <v>#N/A</v>
      </c>
      <c r="C68" s="51" t="e">
        <f ca="1">MATCH(D68,OFFSET(DUT!$C$17,(C67*(A68=A67))+1,0,$BE$23,1),0)+C67*(A68=A67)</f>
        <v>#N/A</v>
      </c>
      <c r="D68" s="322" t="e">
        <f t="shared" ca="1" si="25"/>
        <v>#N/A</v>
      </c>
      <c r="E68" s="37" t="e">
        <f ca="1">(OFFSET(DUT!$E$17,C68,0)-$BE$27)</f>
        <v>#N/A</v>
      </c>
      <c r="F68" s="105" t="e">
        <f ca="1">(OFFSET(DUT!$F$17,C68,0)-$BF$27)</f>
        <v>#N/A</v>
      </c>
      <c r="G68" s="37"/>
      <c r="H68" s="52"/>
      <c r="I68" s="52"/>
      <c r="J68" s="52"/>
      <c r="K68" s="52"/>
      <c r="L68" s="52"/>
      <c r="M68" s="52"/>
      <c r="N68" s="52"/>
      <c r="O68" s="52"/>
      <c r="P68" s="52"/>
      <c r="Q68" s="79">
        <f>Q65+1</f>
        <v>22</v>
      </c>
      <c r="R68" s="72" t="e">
        <f ca="1">OFFSET(O$3,$Q68,0)+(0.5*R$1)</f>
        <v>#REF!</v>
      </c>
      <c r="S68" s="72" t="e">
        <f ca="1">OFFSET(P$3,Q68,0)+(0.5*S$1)</f>
        <v>#REF!</v>
      </c>
      <c r="T68" s="52"/>
      <c r="U68" s="52"/>
      <c r="V68" s="52"/>
      <c r="W68" s="52"/>
      <c r="X68" s="52"/>
      <c r="Y68" s="52"/>
      <c r="Z68" s="52"/>
      <c r="AA68" s="274">
        <f>AA65+1</f>
        <v>22</v>
      </c>
      <c r="AB68" s="72" t="e">
        <f ca="1">OFFSET(Y$3,$Q68,0)+(0.5*AB$1)</f>
        <v>#REF!</v>
      </c>
      <c r="AC68" s="72" t="e">
        <f ca="1">OFFSET(Z$3,AA68,0)+(0.5*AC$1)</f>
        <v>#REF!</v>
      </c>
      <c r="AD68" s="52"/>
      <c r="AE68" s="52"/>
      <c r="AF68" s="52"/>
      <c r="AG68" s="52"/>
      <c r="AH68" s="52"/>
      <c r="AI68" s="52"/>
      <c r="AJ68" s="52"/>
      <c r="AK68" s="274">
        <f>AK65+1</f>
        <v>22</v>
      </c>
      <c r="AL68" s="72" t="e">
        <f ca="1">OFFSET(AI$3,$Q68,0)+(0.5*AL$1)</f>
        <v>#REF!</v>
      </c>
      <c r="AM68" s="72" t="e">
        <f ca="1">OFFSET(AJ$3,AK68,0)+(0.5*AM$1)</f>
        <v>#REF!</v>
      </c>
      <c r="AN68" s="52"/>
      <c r="AO68" s="52"/>
      <c r="AP68" s="52"/>
      <c r="AQ68" s="52"/>
      <c r="AR68" s="52"/>
      <c r="AS68" s="52"/>
      <c r="AT68" s="52"/>
      <c r="AU68" s="274">
        <f>AU65+1</f>
        <v>22</v>
      </c>
      <c r="AV68" s="72" t="e">
        <f ca="1">OFFSET(AS$3,$Q68,0)+(0.5*AV$1)</f>
        <v>#REF!</v>
      </c>
      <c r="AW68" s="72" t="e">
        <f ca="1">OFFSET(AT$3,AU68,0)+(0.5*AW$1)</f>
        <v>#REF!</v>
      </c>
      <c r="AX68" s="52"/>
      <c r="AY68" s="52"/>
      <c r="AZ68" s="52"/>
      <c r="BA68" s="52"/>
      <c r="BB68" s="52"/>
      <c r="BC68" s="52"/>
      <c r="BD68" s="39"/>
      <c r="BE68" s="39"/>
      <c r="BF68" s="39"/>
      <c r="BG68" s="39"/>
      <c r="BH68" s="36"/>
    </row>
    <row r="69" spans="1:60">
      <c r="A69" s="83" t="e">
        <f t="shared" ca="1" si="26"/>
        <v>#N/A</v>
      </c>
      <c r="B69" s="35" t="e">
        <f t="shared" ca="1" si="27"/>
        <v>#N/A</v>
      </c>
      <c r="C69" s="51" t="e">
        <f ca="1">MATCH(D69,OFFSET(DUT!$C$17,(C68*(A69=A68))+1,0,$BE$23,1),0)+C68*(A69=A68)</f>
        <v>#N/A</v>
      </c>
      <c r="D69" s="322" t="e">
        <f t="shared" ref="D69:D132" ca="1" si="28">OFFSET($BE$3,A69,0)</f>
        <v>#N/A</v>
      </c>
      <c r="E69" s="37" t="e">
        <f ca="1">(OFFSET(DUT!$E$17,C69,0)-$BE$27)</f>
        <v>#N/A</v>
      </c>
      <c r="F69" s="105" t="e">
        <f ca="1">(OFFSET(DUT!$F$17,C69,0)-$BF$27)</f>
        <v>#N/A</v>
      </c>
      <c r="G69" s="37"/>
      <c r="H69" s="52"/>
      <c r="I69" s="52"/>
      <c r="J69" s="52"/>
      <c r="K69" s="52"/>
      <c r="L69" s="52"/>
      <c r="M69" s="52"/>
      <c r="N69" s="52"/>
      <c r="O69" s="52"/>
      <c r="P69" s="52"/>
      <c r="Q69" s="79"/>
      <c r="R69" s="72" t="e">
        <f ca="1">IF(R$1,Chart!M$1+R$1,R68-Chart!$H$2)</f>
        <v>#REF!</v>
      </c>
      <c r="S69" s="72" t="e">
        <f ca="1">IF(S$1,Chart!M$1+S$1,S68-Chart!$H$2)</f>
        <v>#REF!</v>
      </c>
      <c r="T69" s="52"/>
      <c r="U69" s="52"/>
      <c r="V69" s="52"/>
      <c r="W69" s="52"/>
      <c r="X69" s="52"/>
      <c r="Y69" s="52"/>
      <c r="Z69" s="52"/>
      <c r="AA69" s="274"/>
      <c r="AB69" s="72" t="e">
        <f ca="1">IF(AB$1,Chart!W$1+AB$1,AB68-Chart!$H$2)</f>
        <v>#REF!</v>
      </c>
      <c r="AC69" s="72" t="e">
        <f ca="1">IF(AC$1,Chart!W$1+AC$1,AC68-Chart!$H$2)</f>
        <v>#REF!</v>
      </c>
      <c r="AD69" s="52"/>
      <c r="AE69" s="52"/>
      <c r="AF69" s="52"/>
      <c r="AG69" s="52"/>
      <c r="AH69" s="52"/>
      <c r="AI69" s="52"/>
      <c r="AJ69" s="52"/>
      <c r="AK69" s="274"/>
      <c r="AL69" s="72" t="e">
        <f ca="1">IF(AL$1,Chart!AG$1+AL$1,AL68-Chart!$H$2)</f>
        <v>#REF!</v>
      </c>
      <c r="AM69" s="72" t="e">
        <f ca="1">IF(AM$1,Chart!AG$1+AM$1,AM68-Chart!$H$2)</f>
        <v>#REF!</v>
      </c>
      <c r="AN69" s="52"/>
      <c r="AO69" s="52"/>
      <c r="AP69" s="52"/>
      <c r="AQ69" s="52"/>
      <c r="AR69" s="52"/>
      <c r="AS69" s="52"/>
      <c r="AT69" s="52"/>
      <c r="AU69" s="274"/>
      <c r="AV69" s="72" t="e">
        <f ca="1">IF(AV$1,Chart!AQ$1+AV$1,AV68-Chart!$H$2)</f>
        <v>#REF!</v>
      </c>
      <c r="AW69" s="72" t="e">
        <f ca="1">IF(AW$1,Chart!AQ$1+AW$1,AW68-Chart!$H$2)</f>
        <v>#REF!</v>
      </c>
      <c r="AX69" s="52"/>
      <c r="AY69" s="52"/>
      <c r="AZ69" s="52"/>
      <c r="BA69" s="52"/>
      <c r="BB69" s="52"/>
      <c r="BC69" s="52"/>
      <c r="BD69" s="39"/>
      <c r="BE69" s="39"/>
      <c r="BF69" s="39"/>
      <c r="BG69" s="39"/>
      <c r="BH69" s="36"/>
    </row>
    <row r="70" spans="1:60">
      <c r="A70" s="83" t="e">
        <f t="shared" ca="1" si="26"/>
        <v>#N/A</v>
      </c>
      <c r="B70" s="35" t="e">
        <f t="shared" ca="1" si="27"/>
        <v>#N/A</v>
      </c>
      <c r="C70" s="51" t="e">
        <f ca="1">MATCH(D70,OFFSET(DUT!$C$17,(C69*(A70=A69))+1,0,$BE$23,1),0)+C69*(A70=A69)</f>
        <v>#N/A</v>
      </c>
      <c r="D70" s="322" t="e">
        <f t="shared" ca="1" si="28"/>
        <v>#N/A</v>
      </c>
      <c r="E70" s="37" t="e">
        <f ca="1">(OFFSET(DUT!$E$17,C70,0)-$BE$27)</f>
        <v>#N/A</v>
      </c>
      <c r="F70" s="105" t="e">
        <f ca="1">(OFFSET(DUT!$F$17,C70,0)-$BF$27)</f>
        <v>#N/A</v>
      </c>
      <c r="G70" s="37"/>
      <c r="H70" s="52"/>
      <c r="I70" s="52"/>
      <c r="J70" s="52"/>
      <c r="K70" s="52"/>
      <c r="L70" s="52"/>
      <c r="M70" s="52"/>
      <c r="N70" s="52"/>
      <c r="O70" s="52"/>
      <c r="P70" s="52"/>
      <c r="Q70" s="79"/>
      <c r="R70" s="72" t="e">
        <f ca="1">IF(R$1,Chart!M$1+R$1,R71+Chart!$H$2)</f>
        <v>#REF!</v>
      </c>
      <c r="S70" s="72" t="e">
        <f ca="1">IF(S$1,Chart!M$1+S$1,S71+Chart!$H$2)</f>
        <v>#REF!</v>
      </c>
      <c r="T70" s="52"/>
      <c r="U70" s="52"/>
      <c r="V70" s="52"/>
      <c r="W70" s="52"/>
      <c r="X70" s="52"/>
      <c r="Y70" s="52"/>
      <c r="Z70" s="52"/>
      <c r="AA70" s="274"/>
      <c r="AB70" s="72" t="e">
        <f ca="1">IF(AB$1,Chart!W$1+AB$1,AB71+Chart!$H$2)</f>
        <v>#REF!</v>
      </c>
      <c r="AC70" s="72" t="e">
        <f ca="1">IF(AC$1,Chart!W$1+AC$1,AC71+Chart!$H$2)</f>
        <v>#REF!</v>
      </c>
      <c r="AD70" s="52"/>
      <c r="AE70" s="52"/>
      <c r="AF70" s="52"/>
      <c r="AG70" s="52"/>
      <c r="AH70" s="52"/>
      <c r="AI70" s="52"/>
      <c r="AJ70" s="52"/>
      <c r="AK70" s="274"/>
      <c r="AL70" s="72" t="e">
        <f ca="1">IF(AL$1,Chart!AG$1+AL$1,AL71+Chart!$H$2)</f>
        <v>#REF!</v>
      </c>
      <c r="AM70" s="72" t="e">
        <f ca="1">IF(AM$1,Chart!AG$1+AM$1,AM71+Chart!$H$2)</f>
        <v>#REF!</v>
      </c>
      <c r="AN70" s="52"/>
      <c r="AO70" s="52"/>
      <c r="AP70" s="52"/>
      <c r="AQ70" s="52"/>
      <c r="AR70" s="52"/>
      <c r="AS70" s="52"/>
      <c r="AT70" s="52"/>
      <c r="AU70" s="274"/>
      <c r="AV70" s="72" t="e">
        <f ca="1">IF(AV$1,Chart!AQ$1+AV$1,AV71+Chart!$H$2)</f>
        <v>#REF!</v>
      </c>
      <c r="AW70" s="72" t="e">
        <f ca="1">IF(AW$1,Chart!AQ$1+AW$1,AW71+Chart!$H$2)</f>
        <v>#REF!</v>
      </c>
      <c r="AX70" s="52"/>
      <c r="AY70" s="52"/>
      <c r="AZ70" s="52"/>
      <c r="BA70" s="52"/>
      <c r="BB70" s="52"/>
      <c r="BC70" s="52"/>
      <c r="BD70" s="39"/>
      <c r="BE70" s="39"/>
      <c r="BF70" s="39"/>
      <c r="BG70" s="39"/>
      <c r="BH70" s="36"/>
    </row>
    <row r="71" spans="1:60" ht="12.75" customHeight="1">
      <c r="A71" s="83" t="e">
        <f t="shared" ca="1" si="26"/>
        <v>#N/A</v>
      </c>
      <c r="B71" s="35" t="e">
        <f t="shared" ca="1" si="27"/>
        <v>#N/A</v>
      </c>
      <c r="C71" s="51" t="e">
        <f ca="1">MATCH(D71,OFFSET(DUT!$C$17,(C70*(A71=A70))+1,0,$BE$23,1),0)+C70*(A71=A70)</f>
        <v>#N/A</v>
      </c>
      <c r="D71" s="322" t="e">
        <f t="shared" ca="1" si="28"/>
        <v>#N/A</v>
      </c>
      <c r="E71" s="37" t="e">
        <f ca="1">(OFFSET(DUT!$E$17,C71,0)-$BE$27)</f>
        <v>#N/A</v>
      </c>
      <c r="F71" s="105" t="e">
        <f ca="1">(OFFSET(DUT!$F$17,C71,0)-$BF$27)</f>
        <v>#N/A</v>
      </c>
      <c r="G71" s="37"/>
      <c r="H71" s="52"/>
      <c r="I71" s="52"/>
      <c r="J71" s="52"/>
      <c r="K71" s="52"/>
      <c r="L71" s="52"/>
      <c r="M71" s="52"/>
      <c r="N71" s="52"/>
      <c r="O71" s="52"/>
      <c r="P71" s="52"/>
      <c r="Q71" s="79">
        <f>Q68+1</f>
        <v>23</v>
      </c>
      <c r="R71" s="72" t="e">
        <f ca="1">OFFSET(O$3,$Q71,0)+(0.5*R$1)</f>
        <v>#REF!</v>
      </c>
      <c r="S71" s="72" t="e">
        <f ca="1">OFFSET(P$3,Q71,0)+(0.5*S$1)</f>
        <v>#REF!</v>
      </c>
      <c r="T71" s="52"/>
      <c r="U71" s="52"/>
      <c r="V71" s="52"/>
      <c r="W71" s="52"/>
      <c r="X71" s="52"/>
      <c r="Y71" s="52"/>
      <c r="Z71" s="52"/>
      <c r="AA71" s="274">
        <f>AA68+1</f>
        <v>23</v>
      </c>
      <c r="AB71" s="72" t="e">
        <f ca="1">OFFSET(Y$3,$Q71,0)+(0.5*AB$1)</f>
        <v>#REF!</v>
      </c>
      <c r="AC71" s="72" t="e">
        <f ca="1">OFFSET(Z$3,AA71,0)+(0.5*AC$1)</f>
        <v>#REF!</v>
      </c>
      <c r="AD71" s="52"/>
      <c r="AE71" s="52"/>
      <c r="AF71" s="52"/>
      <c r="AG71" s="52"/>
      <c r="AH71" s="52"/>
      <c r="AI71" s="52"/>
      <c r="AJ71" s="52"/>
      <c r="AK71" s="274">
        <f>AK68+1</f>
        <v>23</v>
      </c>
      <c r="AL71" s="72" t="e">
        <f ca="1">OFFSET(AI$3,$Q71,0)+(0.5*AL$1)</f>
        <v>#REF!</v>
      </c>
      <c r="AM71" s="72" t="e">
        <f ca="1">OFFSET(AJ$3,AK71,0)+(0.5*AM$1)</f>
        <v>#REF!</v>
      </c>
      <c r="AN71" s="52"/>
      <c r="AO71" s="52"/>
      <c r="AP71" s="52"/>
      <c r="AQ71" s="52"/>
      <c r="AR71" s="52"/>
      <c r="AS71" s="52"/>
      <c r="AT71" s="52"/>
      <c r="AU71" s="274">
        <f>AU68+1</f>
        <v>23</v>
      </c>
      <c r="AV71" s="72" t="e">
        <f ca="1">OFFSET(AS$3,$Q71,0)+(0.5*AV$1)</f>
        <v>#REF!</v>
      </c>
      <c r="AW71" s="72" t="e">
        <f ca="1">OFFSET(AT$3,AU71,0)+(0.5*AW$1)</f>
        <v>#REF!</v>
      </c>
      <c r="AX71" s="52"/>
      <c r="AY71" s="52"/>
      <c r="AZ71" s="52"/>
      <c r="BA71" s="52"/>
      <c r="BB71" s="52"/>
      <c r="BC71" s="52"/>
      <c r="BD71" s="39"/>
      <c r="BE71" s="39"/>
      <c r="BF71" s="39"/>
      <c r="BG71" s="39"/>
      <c r="BH71" s="36"/>
    </row>
    <row r="72" spans="1:60">
      <c r="A72" s="83" t="e">
        <f t="shared" ca="1" si="26"/>
        <v>#N/A</v>
      </c>
      <c r="B72" s="35" t="e">
        <f t="shared" ca="1" si="27"/>
        <v>#N/A</v>
      </c>
      <c r="C72" s="51" t="e">
        <f ca="1">MATCH(D72,OFFSET(DUT!$C$17,(C71*(A72=A71))+1,0,$BE$23,1),0)+C71*(A72=A71)</f>
        <v>#N/A</v>
      </c>
      <c r="D72" s="322" t="e">
        <f t="shared" ca="1" si="28"/>
        <v>#N/A</v>
      </c>
      <c r="E72" s="37" t="e">
        <f ca="1">(OFFSET(DUT!$E$17,C72,0)-$BE$27)</f>
        <v>#N/A</v>
      </c>
      <c r="F72" s="105" t="e">
        <f ca="1">(OFFSET(DUT!$F$17,C72,0)-$BF$27)</f>
        <v>#N/A</v>
      </c>
      <c r="G72" s="37"/>
      <c r="H72" s="52"/>
      <c r="I72" s="52"/>
      <c r="J72" s="52"/>
      <c r="K72" s="52"/>
      <c r="L72" s="52"/>
      <c r="M72" s="52"/>
      <c r="N72" s="52"/>
      <c r="O72" s="52"/>
      <c r="P72" s="52"/>
      <c r="Q72" s="79"/>
      <c r="R72" s="72" t="e">
        <f ca="1">IF(R$1,Chart!M$1+R$1,R71-Chart!$H$2)</f>
        <v>#REF!</v>
      </c>
      <c r="S72" s="72" t="e">
        <f ca="1">IF(S$1,Chart!M$1+S$1,S71-Chart!$H$2)</f>
        <v>#REF!</v>
      </c>
      <c r="T72" s="52"/>
      <c r="U72" s="52"/>
      <c r="V72" s="52"/>
      <c r="W72" s="52"/>
      <c r="X72" s="52"/>
      <c r="Y72" s="52"/>
      <c r="Z72" s="52"/>
      <c r="AA72" s="274"/>
      <c r="AB72" s="72" t="e">
        <f ca="1">IF(AB$1,Chart!W$1+AB$1,AB71-Chart!$H$2)</f>
        <v>#REF!</v>
      </c>
      <c r="AC72" s="72" t="e">
        <f ca="1">IF(AC$1,Chart!W$1+AC$1,AC71-Chart!$H$2)</f>
        <v>#REF!</v>
      </c>
      <c r="AD72" s="52"/>
      <c r="AE72" s="52"/>
      <c r="AF72" s="52"/>
      <c r="AG72" s="52"/>
      <c r="AH72" s="52"/>
      <c r="AI72" s="52"/>
      <c r="AJ72" s="52"/>
      <c r="AK72" s="274"/>
      <c r="AL72" s="72" t="e">
        <f ca="1">IF(AL$1,Chart!AG$1+AL$1,AL71-Chart!$H$2)</f>
        <v>#REF!</v>
      </c>
      <c r="AM72" s="72" t="e">
        <f ca="1">IF(AM$1,Chart!AG$1+AM$1,AM71-Chart!$H$2)</f>
        <v>#REF!</v>
      </c>
      <c r="AN72" s="52"/>
      <c r="AO72" s="52"/>
      <c r="AP72" s="52"/>
      <c r="AQ72" s="52"/>
      <c r="AR72" s="52"/>
      <c r="AS72" s="52"/>
      <c r="AT72" s="52"/>
      <c r="AU72" s="274"/>
      <c r="AV72" s="72" t="e">
        <f ca="1">IF(AV$1,Chart!AQ$1+AV$1,AV71-Chart!$H$2)</f>
        <v>#REF!</v>
      </c>
      <c r="AW72" s="72" t="e">
        <f ca="1">IF(AW$1,Chart!AQ$1+AW$1,AW71-Chart!$H$2)</f>
        <v>#REF!</v>
      </c>
      <c r="AX72" s="52"/>
      <c r="AY72" s="52"/>
      <c r="AZ72" s="52"/>
      <c r="BA72" s="52"/>
      <c r="BB72" s="52"/>
      <c r="BC72" s="52"/>
      <c r="BD72" s="39"/>
      <c r="BE72" s="39"/>
      <c r="BF72" s="39"/>
      <c r="BG72" s="39"/>
      <c r="BH72" s="36"/>
    </row>
    <row r="73" spans="1:60">
      <c r="A73" s="83" t="e">
        <f t="shared" ca="1" si="26"/>
        <v>#N/A</v>
      </c>
      <c r="B73" s="35" t="e">
        <f t="shared" ca="1" si="27"/>
        <v>#N/A</v>
      </c>
      <c r="C73" s="51" t="e">
        <f ca="1">MATCH(D73,OFFSET(DUT!$C$17,(C72*(A73=A72))+1,0,$BE$23,1),0)+C72*(A73=A72)</f>
        <v>#N/A</v>
      </c>
      <c r="D73" s="322" t="e">
        <f t="shared" ca="1" si="28"/>
        <v>#N/A</v>
      </c>
      <c r="E73" s="37" t="e">
        <f ca="1">(OFFSET(DUT!$E$17,C73,0)-$BE$27)</f>
        <v>#N/A</v>
      </c>
      <c r="F73" s="105" t="e">
        <f ca="1">(OFFSET(DUT!$F$17,C73,0)-$BF$27)</f>
        <v>#N/A</v>
      </c>
      <c r="G73" s="37"/>
      <c r="H73" s="52"/>
      <c r="I73" s="52"/>
      <c r="J73" s="52"/>
      <c r="K73" s="52"/>
      <c r="L73" s="52"/>
      <c r="M73" s="52"/>
      <c r="N73" s="52"/>
      <c r="O73" s="52"/>
      <c r="P73" s="52"/>
      <c r="Q73" s="79"/>
      <c r="R73" s="72" t="e">
        <f ca="1">IF(R$1,Chart!M$1+R$1,R74+Chart!$H$2)</f>
        <v>#REF!</v>
      </c>
      <c r="S73" s="72" t="e">
        <f ca="1">IF(S$1,Chart!M$1+S$1,S74+Chart!$H$2)</f>
        <v>#REF!</v>
      </c>
      <c r="T73" s="52"/>
      <c r="U73" s="52"/>
      <c r="V73" s="52"/>
      <c r="W73" s="52"/>
      <c r="X73" s="52"/>
      <c r="Y73" s="52"/>
      <c r="Z73" s="52"/>
      <c r="AA73" s="274"/>
      <c r="AB73" s="72" t="e">
        <f ca="1">IF(AB$1,Chart!W$1+AB$1,AB74+Chart!$H$2)</f>
        <v>#REF!</v>
      </c>
      <c r="AC73" s="72" t="e">
        <f ca="1">IF(AC$1,Chart!W$1+AC$1,AC74+Chart!$H$2)</f>
        <v>#REF!</v>
      </c>
      <c r="AD73" s="52"/>
      <c r="AE73" s="52"/>
      <c r="AF73" s="52"/>
      <c r="AG73" s="52"/>
      <c r="AH73" s="52"/>
      <c r="AI73" s="52"/>
      <c r="AJ73" s="52"/>
      <c r="AK73" s="274"/>
      <c r="AL73" s="72" t="e">
        <f ca="1">IF(AL$1,Chart!AG$1+AL$1,AL74+Chart!$H$2)</f>
        <v>#REF!</v>
      </c>
      <c r="AM73" s="72" t="e">
        <f ca="1">IF(AM$1,Chart!AG$1+AM$1,AM74+Chart!$H$2)</f>
        <v>#REF!</v>
      </c>
      <c r="AN73" s="52"/>
      <c r="AO73" s="52"/>
      <c r="AP73" s="52"/>
      <c r="AQ73" s="52"/>
      <c r="AR73" s="52"/>
      <c r="AS73" s="52"/>
      <c r="AT73" s="52"/>
      <c r="AU73" s="274"/>
      <c r="AV73" s="72" t="e">
        <f ca="1">IF(AV$1,Chart!AQ$1+AV$1,AV74+Chart!$H$2)</f>
        <v>#REF!</v>
      </c>
      <c r="AW73" s="72" t="e">
        <f ca="1">IF(AW$1,Chart!AQ$1+AW$1,AW74+Chart!$H$2)</f>
        <v>#REF!</v>
      </c>
      <c r="AX73" s="52"/>
      <c r="AY73" s="52"/>
      <c r="AZ73" s="52"/>
      <c r="BA73" s="52"/>
      <c r="BB73" s="52"/>
      <c r="BC73" s="52"/>
      <c r="BD73" s="39"/>
      <c r="BE73" s="39"/>
      <c r="BF73" s="39"/>
      <c r="BG73" s="39"/>
      <c r="BH73" s="36"/>
    </row>
    <row r="74" spans="1:60">
      <c r="A74" s="83" t="e">
        <f t="shared" ca="1" si="26"/>
        <v>#N/A</v>
      </c>
      <c r="B74" s="35" t="e">
        <f t="shared" ca="1" si="27"/>
        <v>#N/A</v>
      </c>
      <c r="C74" s="51" t="e">
        <f ca="1">MATCH(D74,OFFSET(DUT!$C$17,(C73*(A74=A73))+1,0,$BE$23,1),0)+C73*(A74=A73)</f>
        <v>#N/A</v>
      </c>
      <c r="D74" s="322" t="e">
        <f t="shared" ca="1" si="28"/>
        <v>#N/A</v>
      </c>
      <c r="E74" s="37" t="e">
        <f ca="1">(OFFSET(DUT!$E$17,C74,0)-$BE$27)</f>
        <v>#N/A</v>
      </c>
      <c r="F74" s="105" t="e">
        <f ca="1">(OFFSET(DUT!$F$17,C74,0)-$BF$27)</f>
        <v>#N/A</v>
      </c>
      <c r="G74" s="37"/>
      <c r="H74" s="52"/>
      <c r="I74" s="52"/>
      <c r="J74" s="52"/>
      <c r="K74" s="52"/>
      <c r="L74" s="52"/>
      <c r="M74" s="52"/>
      <c r="N74" s="52"/>
      <c r="O74" s="52"/>
      <c r="P74" s="52"/>
      <c r="Q74" s="79">
        <f>Q71+1</f>
        <v>24</v>
      </c>
      <c r="R74" s="72" t="e">
        <f ca="1">OFFSET(O$3,$Q74,0)+(0.5*R$1)</f>
        <v>#REF!</v>
      </c>
      <c r="S74" s="72" t="e">
        <f ca="1">OFFSET(P$3,Q74,0)+(0.5*S$1)</f>
        <v>#REF!</v>
      </c>
      <c r="T74" s="52"/>
      <c r="U74" s="52"/>
      <c r="V74" s="52"/>
      <c r="W74" s="52"/>
      <c r="X74" s="52"/>
      <c r="Y74" s="52"/>
      <c r="Z74" s="52"/>
      <c r="AA74" s="274">
        <f>AA71+1</f>
        <v>24</v>
      </c>
      <c r="AB74" s="72" t="e">
        <f ca="1">OFFSET(Y$3,$Q74,0)+(0.5*AB$1)</f>
        <v>#REF!</v>
      </c>
      <c r="AC74" s="72" t="e">
        <f ca="1">OFFSET(Z$3,AA74,0)+(0.5*AC$1)</f>
        <v>#REF!</v>
      </c>
      <c r="AD74" s="52"/>
      <c r="AE74" s="52"/>
      <c r="AF74" s="52"/>
      <c r="AG74" s="52"/>
      <c r="AH74" s="52"/>
      <c r="AI74" s="52"/>
      <c r="AJ74" s="52"/>
      <c r="AK74" s="274">
        <f>AK71+1</f>
        <v>24</v>
      </c>
      <c r="AL74" s="72" t="e">
        <f ca="1">OFFSET(AI$3,$Q74,0)+(0.5*AL$1)</f>
        <v>#REF!</v>
      </c>
      <c r="AM74" s="72" t="e">
        <f ca="1">OFFSET(AJ$3,AK74,0)+(0.5*AM$1)</f>
        <v>#REF!</v>
      </c>
      <c r="AN74" s="52"/>
      <c r="AO74" s="52"/>
      <c r="AP74" s="52"/>
      <c r="AQ74" s="52"/>
      <c r="AR74" s="52"/>
      <c r="AS74" s="52"/>
      <c r="AT74" s="52"/>
      <c r="AU74" s="274">
        <f>AU71+1</f>
        <v>24</v>
      </c>
      <c r="AV74" s="72" t="e">
        <f ca="1">OFFSET(AS$3,$Q74,0)+(0.5*AV$1)</f>
        <v>#REF!</v>
      </c>
      <c r="AW74" s="72" t="e">
        <f ca="1">OFFSET(AT$3,AU74,0)+(0.5*AW$1)</f>
        <v>#REF!</v>
      </c>
      <c r="AX74" s="52"/>
      <c r="AY74" s="52"/>
      <c r="AZ74" s="52"/>
      <c r="BA74" s="52"/>
      <c r="BB74" s="52"/>
      <c r="BC74" s="52"/>
      <c r="BD74" s="39"/>
      <c r="BE74" s="39"/>
      <c r="BF74" s="39"/>
      <c r="BG74" s="39"/>
      <c r="BH74" s="36"/>
    </row>
    <row r="75" spans="1:60">
      <c r="A75" s="83" t="e">
        <f t="shared" ca="1" si="26"/>
        <v>#N/A</v>
      </c>
      <c r="B75" s="35" t="e">
        <f t="shared" ca="1" si="27"/>
        <v>#N/A</v>
      </c>
      <c r="C75" s="51" t="e">
        <f ca="1">MATCH(D75,OFFSET(DUT!$C$17,(C74*(A75=A74))+1,0,$BE$23,1),0)+C74*(A75=A74)</f>
        <v>#N/A</v>
      </c>
      <c r="D75" s="322" t="e">
        <f t="shared" ca="1" si="28"/>
        <v>#N/A</v>
      </c>
      <c r="E75" s="37" t="e">
        <f ca="1">(OFFSET(DUT!$E$17,C75,0)-$BE$27)</f>
        <v>#N/A</v>
      </c>
      <c r="F75" s="105" t="e">
        <f ca="1">(OFFSET(DUT!$F$17,C75,0)-$BF$27)</f>
        <v>#N/A</v>
      </c>
      <c r="G75" s="37"/>
      <c r="H75" s="52"/>
      <c r="I75" s="52"/>
      <c r="J75" s="52"/>
      <c r="K75" s="52"/>
      <c r="L75" s="52"/>
      <c r="M75" s="52"/>
      <c r="N75" s="52"/>
      <c r="O75" s="52"/>
      <c r="P75" s="52"/>
      <c r="Q75" s="79"/>
      <c r="R75" s="72" t="e">
        <f ca="1">IF(R$1,Chart!M$1+R$1,R74-Chart!$H$2)</f>
        <v>#REF!</v>
      </c>
      <c r="S75" s="72" t="e">
        <f ca="1">IF(S$1,Chart!M$1+S$1,S74-Chart!$H$2)</f>
        <v>#REF!</v>
      </c>
      <c r="T75" s="52"/>
      <c r="U75" s="52"/>
      <c r="V75" s="52"/>
      <c r="W75" s="52"/>
      <c r="X75" s="52"/>
      <c r="Y75" s="52"/>
      <c r="Z75" s="52"/>
      <c r="AA75" s="274"/>
      <c r="AB75" s="72" t="e">
        <f ca="1">IF(AB$1,Chart!W$1+AB$1,AB74-Chart!$H$2)</f>
        <v>#REF!</v>
      </c>
      <c r="AC75" s="72" t="e">
        <f ca="1">IF(AC$1,Chart!W$1+AC$1,AC74-Chart!$H$2)</f>
        <v>#REF!</v>
      </c>
      <c r="AD75" s="52"/>
      <c r="AE75" s="52"/>
      <c r="AF75" s="52"/>
      <c r="AG75" s="52"/>
      <c r="AH75" s="52"/>
      <c r="AI75" s="52"/>
      <c r="AJ75" s="52"/>
      <c r="AK75" s="274"/>
      <c r="AL75" s="72" t="e">
        <f ca="1">IF(AL$1,Chart!AG$1+AL$1,AL74-Chart!$H$2)</f>
        <v>#REF!</v>
      </c>
      <c r="AM75" s="72" t="e">
        <f ca="1">IF(AM$1,Chart!AG$1+AM$1,AM74-Chart!$H$2)</f>
        <v>#REF!</v>
      </c>
      <c r="AN75" s="52"/>
      <c r="AO75" s="52"/>
      <c r="AP75" s="52"/>
      <c r="AQ75" s="52"/>
      <c r="AR75" s="52"/>
      <c r="AS75" s="52"/>
      <c r="AT75" s="52"/>
      <c r="AU75" s="274"/>
      <c r="AV75" s="72" t="e">
        <f ca="1">IF(AV$1,Chart!AQ$1+AV$1,AV74-Chart!$H$2)</f>
        <v>#REF!</v>
      </c>
      <c r="AW75" s="72" t="e">
        <f ca="1">IF(AW$1,Chart!AQ$1+AW$1,AW74-Chart!$H$2)</f>
        <v>#REF!</v>
      </c>
      <c r="AX75" s="52"/>
      <c r="AY75" s="52"/>
      <c r="AZ75" s="52"/>
      <c r="BA75" s="52"/>
      <c r="BB75" s="52"/>
      <c r="BC75" s="52"/>
      <c r="BD75" s="39"/>
      <c r="BE75" s="39"/>
      <c r="BF75" s="39"/>
      <c r="BG75" s="39"/>
      <c r="BH75" s="36"/>
    </row>
    <row r="76" spans="1:60">
      <c r="A76" s="83" t="e">
        <f t="shared" ca="1" si="26"/>
        <v>#N/A</v>
      </c>
      <c r="B76" s="35" t="e">
        <f t="shared" ca="1" si="27"/>
        <v>#N/A</v>
      </c>
      <c r="C76" s="51" t="e">
        <f ca="1">MATCH(D76,OFFSET(DUT!$C$17,(C75*(A76=A75))+1,0,$BE$23,1),0)+C75*(A76=A75)</f>
        <v>#N/A</v>
      </c>
      <c r="D76" s="322" t="e">
        <f t="shared" ca="1" si="28"/>
        <v>#N/A</v>
      </c>
      <c r="E76" s="37" t="e">
        <f ca="1">(OFFSET(DUT!$E$17,C76,0)-$BE$27)</f>
        <v>#N/A</v>
      </c>
      <c r="F76" s="105" t="e">
        <f ca="1">(OFFSET(DUT!$F$17,C76,0)-$BF$27)</f>
        <v>#N/A</v>
      </c>
      <c r="G76" s="37"/>
      <c r="H76" s="52"/>
      <c r="I76" s="52"/>
      <c r="J76" s="52"/>
      <c r="K76" s="52"/>
      <c r="L76" s="52"/>
      <c r="M76" s="52"/>
      <c r="N76" s="52"/>
      <c r="O76" s="52"/>
      <c r="P76" s="52"/>
      <c r="Q76" s="79"/>
      <c r="R76" s="72" t="e">
        <f ca="1">IF(R$1,Chart!M$1+R$1,R77+Chart!$H$2)</f>
        <v>#REF!</v>
      </c>
      <c r="S76" s="72" t="e">
        <f ca="1">IF(S$1,Chart!M$1+S$1,S77+Chart!$H$2)</f>
        <v>#REF!</v>
      </c>
      <c r="T76" s="52"/>
      <c r="U76" s="52"/>
      <c r="V76" s="52"/>
      <c r="W76" s="52"/>
      <c r="X76" s="52"/>
      <c r="Y76" s="52"/>
      <c r="Z76" s="52"/>
      <c r="AA76" s="274"/>
      <c r="AB76" s="72" t="e">
        <f ca="1">IF(AB$1,Chart!W$1+AB$1,AB77+Chart!$H$2)</f>
        <v>#REF!</v>
      </c>
      <c r="AC76" s="72" t="e">
        <f ca="1">IF(AC$1,Chart!W$1+AC$1,AC77+Chart!$H$2)</f>
        <v>#REF!</v>
      </c>
      <c r="AD76" s="52"/>
      <c r="AE76" s="52"/>
      <c r="AF76" s="52"/>
      <c r="AG76" s="52"/>
      <c r="AH76" s="52"/>
      <c r="AI76" s="52"/>
      <c r="AJ76" s="52"/>
      <c r="AK76" s="274"/>
      <c r="AL76" s="72" t="e">
        <f ca="1">IF(AL$1,Chart!AG$1+AL$1,AL77+Chart!$H$2)</f>
        <v>#REF!</v>
      </c>
      <c r="AM76" s="72" t="e">
        <f ca="1">IF(AM$1,Chart!AG$1+AM$1,AM77+Chart!$H$2)</f>
        <v>#REF!</v>
      </c>
      <c r="AN76" s="52"/>
      <c r="AO76" s="52"/>
      <c r="AP76" s="52"/>
      <c r="AQ76" s="52"/>
      <c r="AR76" s="52"/>
      <c r="AS76" s="52"/>
      <c r="AT76" s="52"/>
      <c r="AU76" s="274"/>
      <c r="AV76" s="72" t="e">
        <f ca="1">IF(AV$1,Chart!AQ$1+AV$1,AV77+Chart!$H$2)</f>
        <v>#REF!</v>
      </c>
      <c r="AW76" s="72" t="e">
        <f ca="1">IF(AW$1,Chart!AQ$1+AW$1,AW77+Chart!$H$2)</f>
        <v>#REF!</v>
      </c>
      <c r="AX76" s="52"/>
      <c r="AY76" s="52"/>
      <c r="AZ76" s="52"/>
      <c r="BA76" s="52"/>
      <c r="BB76" s="52"/>
      <c r="BC76" s="52"/>
      <c r="BD76" s="39"/>
      <c r="BE76" s="39"/>
      <c r="BF76" s="39"/>
      <c r="BG76" s="39"/>
      <c r="BH76" s="36"/>
    </row>
    <row r="77" spans="1:60">
      <c r="A77" s="83" t="e">
        <f t="shared" ca="1" si="26"/>
        <v>#N/A</v>
      </c>
      <c r="B77" s="35" t="e">
        <f t="shared" ca="1" si="27"/>
        <v>#N/A</v>
      </c>
      <c r="C77" s="51" t="e">
        <f ca="1">MATCH(D77,OFFSET(DUT!$C$17,(C76*(A77=A76))+1,0,$BE$23,1),0)+C76*(A77=A76)</f>
        <v>#N/A</v>
      </c>
      <c r="D77" s="322" t="e">
        <f t="shared" ca="1" si="28"/>
        <v>#N/A</v>
      </c>
      <c r="E77" s="37" t="e">
        <f ca="1">(OFFSET(DUT!$E$17,C77,0)-$BE$27)</f>
        <v>#N/A</v>
      </c>
      <c r="F77" s="105" t="e">
        <f ca="1">(OFFSET(DUT!$F$17,C77,0)-$BF$27)</f>
        <v>#N/A</v>
      </c>
      <c r="G77" s="37"/>
      <c r="H77" s="52"/>
      <c r="I77" s="52"/>
      <c r="J77" s="52"/>
      <c r="K77" s="52"/>
      <c r="L77" s="52"/>
      <c r="M77" s="52"/>
      <c r="N77" s="52"/>
      <c r="O77" s="52"/>
      <c r="P77" s="52"/>
      <c r="Q77" s="79">
        <f>Q74+1</f>
        <v>25</v>
      </c>
      <c r="R77" s="72" t="e">
        <f ca="1">OFFSET(O$3,$Q77,0)+(0.5*R$1)</f>
        <v>#REF!</v>
      </c>
      <c r="S77" s="72" t="e">
        <f ca="1">OFFSET(P$3,Q77,0)+(0.5*S$1)</f>
        <v>#REF!</v>
      </c>
      <c r="T77" s="52"/>
      <c r="U77" s="52"/>
      <c r="V77" s="52"/>
      <c r="W77" s="52"/>
      <c r="X77" s="52"/>
      <c r="Y77" s="52"/>
      <c r="Z77" s="52"/>
      <c r="AA77" s="274">
        <f>AA74+1</f>
        <v>25</v>
      </c>
      <c r="AB77" s="72" t="e">
        <f ca="1">OFFSET(Y$3,$Q77,0)+(0.5*AB$1)</f>
        <v>#REF!</v>
      </c>
      <c r="AC77" s="72" t="e">
        <f ca="1">OFFSET(Z$3,AA77,0)+(0.5*AC$1)</f>
        <v>#REF!</v>
      </c>
      <c r="AD77" s="52"/>
      <c r="AE77" s="52"/>
      <c r="AF77" s="52"/>
      <c r="AG77" s="52"/>
      <c r="AH77" s="52"/>
      <c r="AI77" s="52"/>
      <c r="AJ77" s="52"/>
      <c r="AK77" s="274">
        <f>AK74+1</f>
        <v>25</v>
      </c>
      <c r="AL77" s="72" t="e">
        <f ca="1">OFFSET(AI$3,$Q77,0)+(0.5*AL$1)</f>
        <v>#REF!</v>
      </c>
      <c r="AM77" s="72" t="e">
        <f ca="1">OFFSET(AJ$3,AK77,0)+(0.5*AM$1)</f>
        <v>#REF!</v>
      </c>
      <c r="AN77" s="52"/>
      <c r="AO77" s="52"/>
      <c r="AP77" s="52"/>
      <c r="AQ77" s="52"/>
      <c r="AR77" s="52"/>
      <c r="AS77" s="52"/>
      <c r="AT77" s="52"/>
      <c r="AU77" s="274">
        <f>AU74+1</f>
        <v>25</v>
      </c>
      <c r="AV77" s="72" t="e">
        <f ca="1">OFFSET(AS$3,$Q77,0)+(0.5*AV$1)</f>
        <v>#REF!</v>
      </c>
      <c r="AW77" s="72" t="e">
        <f ca="1">OFFSET(AT$3,AU77,0)+(0.5*AW$1)</f>
        <v>#REF!</v>
      </c>
      <c r="AX77" s="52"/>
      <c r="AY77" s="52"/>
      <c r="AZ77" s="52"/>
      <c r="BA77" s="52"/>
      <c r="BB77" s="52"/>
      <c r="BC77" s="52"/>
      <c r="BD77" s="39"/>
      <c r="BE77" s="39"/>
      <c r="BF77" s="39"/>
      <c r="BG77" s="39"/>
      <c r="BH77" s="36"/>
    </row>
    <row r="78" spans="1:60">
      <c r="A78" s="83" t="e">
        <f t="shared" ca="1" si="26"/>
        <v>#N/A</v>
      </c>
      <c r="B78" s="35" t="e">
        <f t="shared" ca="1" si="27"/>
        <v>#N/A</v>
      </c>
      <c r="C78" s="51" t="e">
        <f ca="1">MATCH(D78,OFFSET(DUT!$C$17,(C77*(A78=A77))+1,0,$BE$23,1),0)+C77*(A78=A77)</f>
        <v>#N/A</v>
      </c>
      <c r="D78" s="322" t="e">
        <f t="shared" ca="1" si="28"/>
        <v>#N/A</v>
      </c>
      <c r="E78" s="37" t="e">
        <f ca="1">(OFFSET(DUT!$E$17,C78,0)-$BE$27)</f>
        <v>#N/A</v>
      </c>
      <c r="F78" s="105" t="e">
        <f ca="1">(OFFSET(DUT!$F$17,C78,0)-$BF$27)</f>
        <v>#N/A</v>
      </c>
      <c r="G78" s="37"/>
      <c r="H78" s="52"/>
      <c r="I78" s="52"/>
      <c r="J78" s="52"/>
      <c r="K78" s="52"/>
      <c r="L78" s="52"/>
      <c r="M78" s="52"/>
      <c r="N78" s="52"/>
      <c r="O78" s="52"/>
      <c r="P78" s="52"/>
      <c r="Q78" s="79"/>
      <c r="R78" s="72" t="e">
        <f ca="1">IF(R$1,Chart!M$1+R$1,R77-Chart!$H$2)</f>
        <v>#REF!</v>
      </c>
      <c r="S78" s="72" t="e">
        <f ca="1">IF(S$1,Chart!M$1+S$1,S77-Chart!$H$2)</f>
        <v>#REF!</v>
      </c>
      <c r="T78" s="52"/>
      <c r="U78" s="52"/>
      <c r="V78" s="52"/>
      <c r="W78" s="52"/>
      <c r="X78" s="52"/>
      <c r="Y78" s="52"/>
      <c r="Z78" s="52"/>
      <c r="AA78" s="274"/>
      <c r="AB78" s="72" t="e">
        <f ca="1">IF(AB$1,Chart!W$1+AB$1,AB77-Chart!$H$2)</f>
        <v>#REF!</v>
      </c>
      <c r="AC78" s="72" t="e">
        <f ca="1">IF(AC$1,Chart!W$1+AC$1,AC77-Chart!$H$2)</f>
        <v>#REF!</v>
      </c>
      <c r="AD78" s="52"/>
      <c r="AE78" s="52"/>
      <c r="AF78" s="52"/>
      <c r="AG78" s="52"/>
      <c r="AH78" s="52"/>
      <c r="AI78" s="52"/>
      <c r="AJ78" s="52"/>
      <c r="AK78" s="274"/>
      <c r="AL78" s="72" t="e">
        <f ca="1">IF(AL$1,Chart!AG$1+AL$1,AL77-Chart!$H$2)</f>
        <v>#REF!</v>
      </c>
      <c r="AM78" s="72" t="e">
        <f ca="1">IF(AM$1,Chart!AG$1+AM$1,AM77-Chart!$H$2)</f>
        <v>#REF!</v>
      </c>
      <c r="AN78" s="52"/>
      <c r="AO78" s="52"/>
      <c r="AP78" s="52"/>
      <c r="AQ78" s="52"/>
      <c r="AR78" s="52"/>
      <c r="AS78" s="52"/>
      <c r="AT78" s="52"/>
      <c r="AU78" s="274"/>
      <c r="AV78" s="72" t="e">
        <f ca="1">IF(AV$1,Chart!AQ$1+AV$1,AV77-Chart!$H$2)</f>
        <v>#REF!</v>
      </c>
      <c r="AW78" s="72" t="e">
        <f ca="1">IF(AW$1,Chart!AQ$1+AW$1,AW77-Chart!$H$2)</f>
        <v>#REF!</v>
      </c>
      <c r="AX78" s="52"/>
      <c r="AY78" s="52"/>
      <c r="AZ78" s="52"/>
      <c r="BA78" s="52"/>
      <c r="BB78" s="52"/>
      <c r="BC78" s="52"/>
      <c r="BD78" s="39"/>
      <c r="BE78" s="39"/>
      <c r="BF78" s="39"/>
      <c r="BG78" s="39"/>
      <c r="BH78" s="36"/>
    </row>
    <row r="79" spans="1:60">
      <c r="A79" s="83" t="e">
        <f t="shared" ca="1" si="26"/>
        <v>#N/A</v>
      </c>
      <c r="B79" s="35" t="e">
        <f t="shared" ca="1" si="27"/>
        <v>#N/A</v>
      </c>
      <c r="C79" s="51" t="e">
        <f ca="1">MATCH(D79,OFFSET(DUT!$C$17,(C78*(A79=A78))+1,0,$BE$23,1),0)+C78*(A79=A78)</f>
        <v>#N/A</v>
      </c>
      <c r="D79" s="322" t="e">
        <f t="shared" ca="1" si="28"/>
        <v>#N/A</v>
      </c>
      <c r="E79" s="37" t="e">
        <f ca="1">(OFFSET(DUT!$E$17,C79,0)-$BE$27)</f>
        <v>#N/A</v>
      </c>
      <c r="F79" s="105" t="e">
        <f ca="1">(OFFSET(DUT!$F$17,C79,0)-$BF$27)</f>
        <v>#N/A</v>
      </c>
      <c r="G79" s="37"/>
      <c r="H79" s="52"/>
      <c r="I79" s="52"/>
      <c r="J79" s="52"/>
      <c r="K79" s="52"/>
      <c r="L79" s="52"/>
      <c r="M79" s="52"/>
      <c r="N79" s="52"/>
      <c r="O79" s="52"/>
      <c r="P79" s="52"/>
      <c r="Q79" s="79"/>
      <c r="R79" s="72" t="e">
        <f ca="1">IF(R$1,Chart!M$1+R$1,R80+Chart!$H$2)</f>
        <v>#REF!</v>
      </c>
      <c r="S79" s="72" t="e">
        <f ca="1">IF(S$1,Chart!M$1+S$1,S80+Chart!$H$2)</f>
        <v>#REF!</v>
      </c>
      <c r="T79" s="52"/>
      <c r="U79" s="52"/>
      <c r="V79" s="52"/>
      <c r="W79" s="52"/>
      <c r="X79" s="52"/>
      <c r="Y79" s="52"/>
      <c r="Z79" s="52"/>
      <c r="AA79" s="274"/>
      <c r="AB79" s="72" t="e">
        <f ca="1">IF(AB$1,Chart!W$1+AB$1,AB80+Chart!$H$2)</f>
        <v>#REF!</v>
      </c>
      <c r="AC79" s="72" t="e">
        <f ca="1">IF(AC$1,Chart!W$1+AC$1,AC80+Chart!$H$2)</f>
        <v>#REF!</v>
      </c>
      <c r="AD79" s="52"/>
      <c r="AE79" s="52"/>
      <c r="AF79" s="52"/>
      <c r="AG79" s="52"/>
      <c r="AH79" s="52"/>
      <c r="AI79" s="52"/>
      <c r="AJ79" s="52"/>
      <c r="AK79" s="274"/>
      <c r="AL79" s="72" t="e">
        <f ca="1">IF(AL$1,Chart!AG$1+AL$1,AL80+Chart!$H$2)</f>
        <v>#REF!</v>
      </c>
      <c r="AM79" s="72" t="e">
        <f ca="1">IF(AM$1,Chart!AG$1+AM$1,AM80+Chart!$H$2)</f>
        <v>#REF!</v>
      </c>
      <c r="AN79" s="52"/>
      <c r="AO79" s="52"/>
      <c r="AP79" s="52"/>
      <c r="AQ79" s="52"/>
      <c r="AR79" s="52"/>
      <c r="AS79" s="52"/>
      <c r="AT79" s="52"/>
      <c r="AU79" s="274"/>
      <c r="AV79" s="72" t="e">
        <f ca="1">IF(AV$1,Chart!AQ$1+AV$1,AV80+Chart!$H$2)</f>
        <v>#REF!</v>
      </c>
      <c r="AW79" s="72" t="e">
        <f ca="1">IF(AW$1,Chart!AQ$1+AW$1,AW80+Chart!$H$2)</f>
        <v>#REF!</v>
      </c>
      <c r="AX79" s="52"/>
      <c r="AY79" s="52"/>
      <c r="AZ79" s="52"/>
      <c r="BA79" s="52"/>
      <c r="BB79" s="52"/>
      <c r="BC79" s="52"/>
      <c r="BD79" s="39"/>
      <c r="BE79" s="39"/>
      <c r="BF79" s="39"/>
      <c r="BG79" s="39"/>
      <c r="BH79" s="36"/>
    </row>
    <row r="80" spans="1:60">
      <c r="A80" s="83" t="e">
        <f t="shared" ca="1" si="26"/>
        <v>#N/A</v>
      </c>
      <c r="B80" s="35" t="e">
        <f t="shared" ca="1" si="27"/>
        <v>#N/A</v>
      </c>
      <c r="C80" s="51" t="e">
        <f ca="1">MATCH(D80,OFFSET(DUT!$C$17,(C79*(A80=A79))+1,0,$BE$23,1),0)+C79*(A80=A79)</f>
        <v>#N/A</v>
      </c>
      <c r="D80" s="322" t="e">
        <f t="shared" ca="1" si="28"/>
        <v>#N/A</v>
      </c>
      <c r="E80" s="37" t="e">
        <f ca="1">(OFFSET(DUT!$E$17,C80,0)-$BE$27)</f>
        <v>#N/A</v>
      </c>
      <c r="F80" s="105" t="e">
        <f ca="1">(OFFSET(DUT!$F$17,C80,0)-$BF$27)</f>
        <v>#N/A</v>
      </c>
      <c r="G80" s="37"/>
      <c r="H80" s="52"/>
      <c r="I80" s="52"/>
      <c r="J80" s="52"/>
      <c r="K80" s="52"/>
      <c r="L80" s="52"/>
      <c r="M80" s="52"/>
      <c r="N80" s="52"/>
      <c r="O80" s="52"/>
      <c r="P80" s="52"/>
      <c r="Q80" s="79">
        <f>Q77+1</f>
        <v>26</v>
      </c>
      <c r="R80" s="72" t="e">
        <f ca="1">OFFSET(O$3,$Q80,0)+(0.5*R$1)</f>
        <v>#REF!</v>
      </c>
      <c r="S80" s="72" t="e">
        <f ca="1">OFFSET(P$3,Q80,0)+(0.5*S$1)</f>
        <v>#REF!</v>
      </c>
      <c r="T80" s="52"/>
      <c r="U80" s="52"/>
      <c r="V80" s="52"/>
      <c r="W80" s="52"/>
      <c r="X80" s="52"/>
      <c r="Y80" s="52"/>
      <c r="Z80" s="52"/>
      <c r="AA80" s="274">
        <f>AA77+1</f>
        <v>26</v>
      </c>
      <c r="AB80" s="72" t="e">
        <f ca="1">OFFSET(Y$3,$Q80,0)+(0.5*AB$1)</f>
        <v>#REF!</v>
      </c>
      <c r="AC80" s="72" t="e">
        <f ca="1">OFFSET(Z$3,AA80,0)+(0.5*AC$1)</f>
        <v>#REF!</v>
      </c>
      <c r="AD80" s="52"/>
      <c r="AE80" s="52"/>
      <c r="AF80" s="52"/>
      <c r="AG80" s="52"/>
      <c r="AH80" s="52"/>
      <c r="AI80" s="52"/>
      <c r="AJ80" s="52"/>
      <c r="AK80" s="274">
        <f>AK77+1</f>
        <v>26</v>
      </c>
      <c r="AL80" s="72" t="e">
        <f ca="1">OFFSET(AI$3,$Q80,0)+(0.5*AL$1)</f>
        <v>#REF!</v>
      </c>
      <c r="AM80" s="72" t="e">
        <f ca="1">OFFSET(AJ$3,AK80,0)+(0.5*AM$1)</f>
        <v>#REF!</v>
      </c>
      <c r="AN80" s="52"/>
      <c r="AO80" s="52"/>
      <c r="AP80" s="52"/>
      <c r="AQ80" s="52"/>
      <c r="AR80" s="52"/>
      <c r="AS80" s="52"/>
      <c r="AT80" s="52"/>
      <c r="AU80" s="274">
        <f>AU77+1</f>
        <v>26</v>
      </c>
      <c r="AV80" s="72" t="e">
        <f ca="1">OFFSET(AS$3,$Q80,0)+(0.5*AV$1)</f>
        <v>#REF!</v>
      </c>
      <c r="AW80" s="72" t="e">
        <f ca="1">OFFSET(AT$3,AU80,0)+(0.5*AW$1)</f>
        <v>#REF!</v>
      </c>
      <c r="AX80" s="52"/>
      <c r="AY80" s="52"/>
      <c r="AZ80" s="52"/>
      <c r="BA80" s="52"/>
      <c r="BB80" s="52"/>
      <c r="BC80" s="52"/>
      <c r="BD80" s="39"/>
      <c r="BE80" s="39"/>
      <c r="BF80" s="39"/>
      <c r="BG80" s="39"/>
      <c r="BH80" s="36"/>
    </row>
    <row r="81" spans="1:60">
      <c r="A81" s="83" t="e">
        <f t="shared" ca="1" si="26"/>
        <v>#N/A</v>
      </c>
      <c r="B81" s="35" t="e">
        <f t="shared" ca="1" si="27"/>
        <v>#N/A</v>
      </c>
      <c r="C81" s="51" t="e">
        <f ca="1">MATCH(D81,OFFSET(DUT!$C$17,(C80*(A81=A80))+1,0,$BE$23,1),0)+C80*(A81=A80)</f>
        <v>#N/A</v>
      </c>
      <c r="D81" s="322" t="e">
        <f t="shared" ca="1" si="28"/>
        <v>#N/A</v>
      </c>
      <c r="E81" s="37" t="e">
        <f ca="1">(OFFSET(DUT!$E$17,C81,0)-$BE$27)</f>
        <v>#N/A</v>
      </c>
      <c r="F81" s="105" t="e">
        <f ca="1">(OFFSET(DUT!$F$17,C81,0)-$BF$27)</f>
        <v>#N/A</v>
      </c>
      <c r="G81" s="37"/>
      <c r="H81" s="52"/>
      <c r="I81" s="52"/>
      <c r="J81" s="52"/>
      <c r="K81" s="52"/>
      <c r="L81" s="52"/>
      <c r="M81" s="52"/>
      <c r="N81" s="52"/>
      <c r="O81" s="52"/>
      <c r="P81" s="52"/>
      <c r="Q81" s="79"/>
      <c r="R81" s="72" t="e">
        <f ca="1">IF(R$1,Chart!M$1+R$1,R80-Chart!$H$2)</f>
        <v>#REF!</v>
      </c>
      <c r="S81" s="72" t="e">
        <f ca="1">IF(S$1,Chart!M$1+S$1,S80-Chart!$H$2)</f>
        <v>#REF!</v>
      </c>
      <c r="T81" s="52"/>
      <c r="U81" s="52"/>
      <c r="V81" s="52"/>
      <c r="W81" s="52"/>
      <c r="X81" s="52"/>
      <c r="Y81" s="52"/>
      <c r="Z81" s="52"/>
      <c r="AA81" s="274"/>
      <c r="AB81" s="72" t="e">
        <f ca="1">IF(AB$1,Chart!W$1+AB$1,AB80-Chart!$H$2)</f>
        <v>#REF!</v>
      </c>
      <c r="AC81" s="72" t="e">
        <f ca="1">IF(AC$1,Chart!W$1+AC$1,AC80-Chart!$H$2)</f>
        <v>#REF!</v>
      </c>
      <c r="AD81" s="52"/>
      <c r="AE81" s="52"/>
      <c r="AF81" s="52"/>
      <c r="AG81" s="52"/>
      <c r="AH81" s="52"/>
      <c r="AI81" s="52"/>
      <c r="AJ81" s="52"/>
      <c r="AK81" s="274"/>
      <c r="AL81" s="72" t="e">
        <f ca="1">IF(AL$1,Chart!AG$1+AL$1,AL80-Chart!$H$2)</f>
        <v>#REF!</v>
      </c>
      <c r="AM81" s="72" t="e">
        <f ca="1">IF(AM$1,Chart!AG$1+AM$1,AM80-Chart!$H$2)</f>
        <v>#REF!</v>
      </c>
      <c r="AN81" s="52"/>
      <c r="AO81" s="52"/>
      <c r="AP81" s="52"/>
      <c r="AQ81" s="52"/>
      <c r="AR81" s="52"/>
      <c r="AS81" s="52"/>
      <c r="AT81" s="52"/>
      <c r="AU81" s="274"/>
      <c r="AV81" s="72" t="e">
        <f ca="1">IF(AV$1,Chart!AQ$1+AV$1,AV80-Chart!$H$2)</f>
        <v>#REF!</v>
      </c>
      <c r="AW81" s="72" t="e">
        <f ca="1">IF(AW$1,Chart!AQ$1+AW$1,AW80-Chart!$H$2)</f>
        <v>#REF!</v>
      </c>
      <c r="AX81" s="52"/>
      <c r="AY81" s="52"/>
      <c r="AZ81" s="52"/>
      <c r="BA81" s="52"/>
      <c r="BB81" s="52"/>
      <c r="BC81" s="52"/>
      <c r="BD81" s="39"/>
      <c r="BE81" s="39"/>
      <c r="BF81" s="39"/>
      <c r="BG81" s="39"/>
      <c r="BH81" s="36"/>
    </row>
    <row r="82" spans="1:60">
      <c r="A82" s="83" t="e">
        <f t="shared" ca="1" si="26"/>
        <v>#N/A</v>
      </c>
      <c r="B82" s="35" t="e">
        <f t="shared" ca="1" si="27"/>
        <v>#N/A</v>
      </c>
      <c r="C82" s="51" t="e">
        <f ca="1">MATCH(D82,OFFSET(DUT!$C$17,(C81*(A82=A81))+1,0,$BE$23,1),0)+C81*(A82=A81)</f>
        <v>#N/A</v>
      </c>
      <c r="D82" s="322" t="e">
        <f t="shared" ca="1" si="28"/>
        <v>#N/A</v>
      </c>
      <c r="E82" s="37" t="e">
        <f ca="1">(OFFSET(DUT!$E$17,C82,0)-$BE$27)</f>
        <v>#N/A</v>
      </c>
      <c r="F82" s="105" t="e">
        <f ca="1">(OFFSET(DUT!$F$17,C82,0)-$BF$27)</f>
        <v>#N/A</v>
      </c>
      <c r="G82" s="37"/>
      <c r="H82" s="52"/>
      <c r="I82" s="52"/>
      <c r="J82" s="52"/>
      <c r="K82" s="52"/>
      <c r="L82" s="52"/>
      <c r="M82" s="52"/>
      <c r="N82" s="52"/>
      <c r="O82" s="52"/>
      <c r="P82" s="52"/>
      <c r="Q82" s="79"/>
      <c r="R82" s="72" t="e">
        <f ca="1">IF(R$1,Chart!M$1+R$1,R83+Chart!$H$2)</f>
        <v>#REF!</v>
      </c>
      <c r="S82" s="72" t="e">
        <f ca="1">IF(S$1,Chart!M$1+S$1,S83+Chart!$H$2)</f>
        <v>#REF!</v>
      </c>
      <c r="T82" s="52"/>
      <c r="U82" s="52"/>
      <c r="V82" s="52"/>
      <c r="W82" s="52"/>
      <c r="X82" s="52"/>
      <c r="Y82" s="52"/>
      <c r="Z82" s="52"/>
      <c r="AA82" s="274"/>
      <c r="AB82" s="72" t="e">
        <f ca="1">IF(AB$1,Chart!W$1+AB$1,AB83+Chart!$H$2)</f>
        <v>#REF!</v>
      </c>
      <c r="AC82" s="72" t="e">
        <f ca="1">IF(AC$1,Chart!W$1+AC$1,AC83+Chart!$H$2)</f>
        <v>#REF!</v>
      </c>
      <c r="AD82" s="52"/>
      <c r="AE82" s="52"/>
      <c r="AF82" s="52"/>
      <c r="AG82" s="52"/>
      <c r="AH82" s="52"/>
      <c r="AI82" s="52"/>
      <c r="AJ82" s="52"/>
      <c r="AK82" s="274"/>
      <c r="AL82" s="72" t="e">
        <f ca="1">IF(AL$1,Chart!AG$1+AL$1,AL83+Chart!$H$2)</f>
        <v>#REF!</v>
      </c>
      <c r="AM82" s="72" t="e">
        <f ca="1">IF(AM$1,Chart!AG$1+AM$1,AM83+Chart!$H$2)</f>
        <v>#REF!</v>
      </c>
      <c r="AN82" s="52"/>
      <c r="AO82" s="52"/>
      <c r="AP82" s="52"/>
      <c r="AQ82" s="52"/>
      <c r="AR82" s="52"/>
      <c r="AS82" s="52"/>
      <c r="AT82" s="52"/>
      <c r="AU82" s="274"/>
      <c r="AV82" s="72" t="e">
        <f ca="1">IF(AV$1,Chart!AQ$1+AV$1,AV83+Chart!$H$2)</f>
        <v>#REF!</v>
      </c>
      <c r="AW82" s="72" t="e">
        <f ca="1">IF(AW$1,Chart!AQ$1+AW$1,AW83+Chart!$H$2)</f>
        <v>#REF!</v>
      </c>
      <c r="AX82" s="52"/>
      <c r="AY82" s="52"/>
      <c r="AZ82" s="52"/>
      <c r="BA82" s="52"/>
      <c r="BB82" s="52"/>
      <c r="BC82" s="52"/>
      <c r="BD82" s="39"/>
      <c r="BE82" s="39"/>
      <c r="BF82" s="39"/>
      <c r="BG82" s="39"/>
      <c r="BH82" s="36"/>
    </row>
    <row r="83" spans="1:60">
      <c r="A83" s="83" t="e">
        <f t="shared" ca="1" si="26"/>
        <v>#N/A</v>
      </c>
      <c r="B83" s="35" t="e">
        <f t="shared" ca="1" si="27"/>
        <v>#N/A</v>
      </c>
      <c r="C83" s="51" t="e">
        <f ca="1">MATCH(D83,OFFSET(DUT!$C$17,(C82*(A83=A82))+1,0,$BE$23,1),0)+C82*(A83=A82)</f>
        <v>#N/A</v>
      </c>
      <c r="D83" s="322" t="e">
        <f t="shared" ca="1" si="28"/>
        <v>#N/A</v>
      </c>
      <c r="E83" s="37" t="e">
        <f ca="1">(OFFSET(DUT!$E$17,C83,0)-$BE$27)</f>
        <v>#N/A</v>
      </c>
      <c r="F83" s="105" t="e">
        <f ca="1">(OFFSET(DUT!$F$17,C83,0)-$BF$27)</f>
        <v>#N/A</v>
      </c>
      <c r="G83" s="37"/>
      <c r="H83" s="52"/>
      <c r="I83" s="52"/>
      <c r="J83" s="52"/>
      <c r="K83" s="52"/>
      <c r="L83" s="52"/>
      <c r="M83" s="52"/>
      <c r="N83" s="52"/>
      <c r="O83" s="52"/>
      <c r="P83" s="52"/>
      <c r="Q83" s="79">
        <f>Q80+1</f>
        <v>27</v>
      </c>
      <c r="R83" s="72" t="e">
        <f ca="1">OFFSET(O$3,$Q83,0)+(0.5*R$1)</f>
        <v>#REF!</v>
      </c>
      <c r="S83" s="72" t="e">
        <f ca="1">OFFSET(P$3,Q83,0)+(0.5*S$1)</f>
        <v>#REF!</v>
      </c>
      <c r="T83" s="52"/>
      <c r="U83" s="52"/>
      <c r="V83" s="52"/>
      <c r="W83" s="52"/>
      <c r="X83" s="52"/>
      <c r="Y83" s="52"/>
      <c r="Z83" s="52"/>
      <c r="AA83" s="274">
        <f>AA80+1</f>
        <v>27</v>
      </c>
      <c r="AB83" s="72" t="e">
        <f ca="1">OFFSET(Y$3,$Q83,0)+(0.5*AB$1)</f>
        <v>#REF!</v>
      </c>
      <c r="AC83" s="72" t="e">
        <f ca="1">OFFSET(Z$3,AA83,0)+(0.5*AC$1)</f>
        <v>#REF!</v>
      </c>
      <c r="AD83" s="52"/>
      <c r="AE83" s="52"/>
      <c r="AF83" s="52"/>
      <c r="AG83" s="52"/>
      <c r="AH83" s="52"/>
      <c r="AI83" s="52"/>
      <c r="AJ83" s="52"/>
      <c r="AK83" s="274">
        <f>AK80+1</f>
        <v>27</v>
      </c>
      <c r="AL83" s="72" t="e">
        <f ca="1">OFFSET(AI$3,$Q83,0)+(0.5*AL$1)</f>
        <v>#REF!</v>
      </c>
      <c r="AM83" s="72" t="e">
        <f ca="1">OFFSET(AJ$3,AK83,0)+(0.5*AM$1)</f>
        <v>#REF!</v>
      </c>
      <c r="AN83" s="52"/>
      <c r="AO83" s="52"/>
      <c r="AP83" s="52"/>
      <c r="AQ83" s="52"/>
      <c r="AR83" s="52"/>
      <c r="AS83" s="52"/>
      <c r="AT83" s="52"/>
      <c r="AU83" s="274">
        <f>AU80+1</f>
        <v>27</v>
      </c>
      <c r="AV83" s="72" t="e">
        <f ca="1">OFFSET(AS$3,$Q83,0)+(0.5*AV$1)</f>
        <v>#REF!</v>
      </c>
      <c r="AW83" s="72" t="e">
        <f ca="1">OFFSET(AT$3,AU83,0)+(0.5*AW$1)</f>
        <v>#REF!</v>
      </c>
      <c r="AX83" s="52"/>
      <c r="AY83" s="52"/>
      <c r="AZ83" s="52"/>
      <c r="BA83" s="52"/>
      <c r="BB83" s="52"/>
      <c r="BC83" s="52"/>
      <c r="BD83" s="39"/>
      <c r="BE83" s="39"/>
      <c r="BF83" s="39"/>
      <c r="BG83" s="39"/>
      <c r="BH83" s="36"/>
    </row>
    <row r="84" spans="1:60">
      <c r="A84" s="83" t="e">
        <f t="shared" ca="1" si="26"/>
        <v>#N/A</v>
      </c>
      <c r="B84" s="35" t="e">
        <f t="shared" ca="1" si="27"/>
        <v>#N/A</v>
      </c>
      <c r="C84" s="51" t="e">
        <f ca="1">MATCH(D84,OFFSET(DUT!$C$17,(C83*(A84=A83))+1,0,$BE$23,1),0)+C83*(A84=A83)</f>
        <v>#N/A</v>
      </c>
      <c r="D84" s="322" t="e">
        <f t="shared" ca="1" si="28"/>
        <v>#N/A</v>
      </c>
      <c r="E84" s="37" t="e">
        <f ca="1">(OFFSET(DUT!$E$17,C84,0)-$BE$27)</f>
        <v>#N/A</v>
      </c>
      <c r="F84" s="105" t="e">
        <f ca="1">(OFFSET(DUT!$F$17,C84,0)-$BF$27)</f>
        <v>#N/A</v>
      </c>
      <c r="G84" s="37"/>
      <c r="H84" s="52"/>
      <c r="I84" s="52"/>
      <c r="J84" s="52"/>
      <c r="K84" s="52"/>
      <c r="L84" s="52"/>
      <c r="M84" s="52"/>
      <c r="N84" s="52"/>
      <c r="O84" s="52"/>
      <c r="P84" s="52"/>
      <c r="Q84" s="79"/>
      <c r="R84" s="72" t="e">
        <f ca="1">IF(R$1,Chart!M$1+R$1,R83-Chart!$H$2)</f>
        <v>#REF!</v>
      </c>
      <c r="S84" s="72" t="e">
        <f ca="1">IF(S$1,Chart!M$1+S$1,S83-Chart!$H$2)</f>
        <v>#REF!</v>
      </c>
      <c r="T84" s="52"/>
      <c r="U84" s="52"/>
      <c r="V84" s="52"/>
      <c r="W84" s="52"/>
      <c r="X84" s="52"/>
      <c r="Y84" s="52"/>
      <c r="Z84" s="52"/>
      <c r="AA84" s="274"/>
      <c r="AB84" s="72" t="e">
        <f ca="1">IF(AB$1,Chart!W$1+AB$1,AB83-Chart!$H$2)</f>
        <v>#REF!</v>
      </c>
      <c r="AC84" s="72" t="e">
        <f ca="1">IF(AC$1,Chart!W$1+AC$1,AC83-Chart!$H$2)</f>
        <v>#REF!</v>
      </c>
      <c r="AD84" s="52"/>
      <c r="AE84" s="52"/>
      <c r="AF84" s="52"/>
      <c r="AG84" s="52"/>
      <c r="AH84" s="52"/>
      <c r="AI84" s="52"/>
      <c r="AJ84" s="52"/>
      <c r="AK84" s="274"/>
      <c r="AL84" s="72" t="e">
        <f ca="1">IF(AL$1,Chart!AG$1+AL$1,AL83-Chart!$H$2)</f>
        <v>#REF!</v>
      </c>
      <c r="AM84" s="72" t="e">
        <f ca="1">IF(AM$1,Chart!AG$1+AM$1,AM83-Chart!$H$2)</f>
        <v>#REF!</v>
      </c>
      <c r="AN84" s="52"/>
      <c r="AO84" s="52"/>
      <c r="AP84" s="52"/>
      <c r="AQ84" s="52"/>
      <c r="AR84" s="52"/>
      <c r="AS84" s="52"/>
      <c r="AT84" s="52"/>
      <c r="AU84" s="274"/>
      <c r="AV84" s="72" t="e">
        <f ca="1">IF(AV$1,Chart!AQ$1+AV$1,AV83-Chart!$H$2)</f>
        <v>#REF!</v>
      </c>
      <c r="AW84" s="72" t="e">
        <f ca="1">IF(AW$1,Chart!AQ$1+AW$1,AW83-Chart!$H$2)</f>
        <v>#REF!</v>
      </c>
      <c r="AX84" s="52"/>
      <c r="AY84" s="52"/>
      <c r="AZ84" s="52"/>
      <c r="BA84" s="52"/>
      <c r="BB84" s="52"/>
      <c r="BC84" s="52"/>
      <c r="BD84" s="39"/>
      <c r="BE84" s="39"/>
      <c r="BF84" s="39"/>
      <c r="BG84" s="39"/>
      <c r="BH84" s="36"/>
    </row>
    <row r="85" spans="1:60">
      <c r="A85" s="83" t="e">
        <f t="shared" ca="1" si="26"/>
        <v>#N/A</v>
      </c>
      <c r="B85" s="35" t="e">
        <f t="shared" ca="1" si="27"/>
        <v>#N/A</v>
      </c>
      <c r="C85" s="51" t="e">
        <f ca="1">MATCH(D85,OFFSET(DUT!$C$17,(C84*(A85=A84))+1,0,$BE$23,1),0)+C84*(A85=A84)</f>
        <v>#N/A</v>
      </c>
      <c r="D85" s="322" t="e">
        <f t="shared" ca="1" si="28"/>
        <v>#N/A</v>
      </c>
      <c r="E85" s="37" t="e">
        <f ca="1">(OFFSET(DUT!$E$17,C85,0)-$BE$27)</f>
        <v>#N/A</v>
      </c>
      <c r="F85" s="105" t="e">
        <f ca="1">(OFFSET(DUT!$F$17,C85,0)-$BF$27)</f>
        <v>#N/A</v>
      </c>
      <c r="G85" s="37"/>
      <c r="H85" s="52"/>
      <c r="I85" s="52"/>
      <c r="J85" s="52"/>
      <c r="K85" s="52"/>
      <c r="L85" s="52"/>
      <c r="M85" s="52"/>
      <c r="N85" s="52"/>
      <c r="O85" s="52"/>
      <c r="P85" s="52"/>
      <c r="Q85" s="79"/>
      <c r="R85" s="72" t="e">
        <f ca="1">IF(R$1,Chart!M$1+R$1,R86+Chart!$H$2)</f>
        <v>#REF!</v>
      </c>
      <c r="S85" s="72" t="e">
        <f ca="1">IF(S$1,Chart!M$1+S$1,S86+Chart!$H$2)</f>
        <v>#REF!</v>
      </c>
      <c r="T85" s="52"/>
      <c r="U85" s="52"/>
      <c r="V85" s="52"/>
      <c r="W85" s="52"/>
      <c r="X85" s="52"/>
      <c r="Y85" s="52"/>
      <c r="Z85" s="52"/>
      <c r="AA85" s="274"/>
      <c r="AB85" s="72" t="e">
        <f ca="1">IF(AB$1,Chart!W$1+AB$1,AB86+Chart!$H$2)</f>
        <v>#REF!</v>
      </c>
      <c r="AC85" s="72" t="e">
        <f ca="1">IF(AC$1,Chart!W$1+AC$1,AC86+Chart!$H$2)</f>
        <v>#REF!</v>
      </c>
      <c r="AD85" s="52"/>
      <c r="AE85" s="52"/>
      <c r="AF85" s="52"/>
      <c r="AG85" s="52"/>
      <c r="AH85" s="52"/>
      <c r="AI85" s="52"/>
      <c r="AJ85" s="52"/>
      <c r="AK85" s="274"/>
      <c r="AL85" s="72" t="e">
        <f ca="1">IF(AL$1,Chart!AG$1+AL$1,AL86+Chart!$H$2)</f>
        <v>#REF!</v>
      </c>
      <c r="AM85" s="72" t="e">
        <f ca="1">IF(AM$1,Chart!AG$1+AM$1,AM86+Chart!$H$2)</f>
        <v>#REF!</v>
      </c>
      <c r="AN85" s="52"/>
      <c r="AO85" s="52"/>
      <c r="AP85" s="52"/>
      <c r="AQ85" s="52"/>
      <c r="AR85" s="52"/>
      <c r="AS85" s="52"/>
      <c r="AT85" s="52"/>
      <c r="AU85" s="274"/>
      <c r="AV85" s="72" t="e">
        <f ca="1">IF(AV$1,Chart!AQ$1+AV$1,AV86+Chart!$H$2)</f>
        <v>#REF!</v>
      </c>
      <c r="AW85" s="72" t="e">
        <f ca="1">IF(AW$1,Chart!AQ$1+AW$1,AW86+Chart!$H$2)</f>
        <v>#REF!</v>
      </c>
      <c r="AX85" s="52"/>
      <c r="AY85" s="52"/>
      <c r="AZ85" s="52"/>
      <c r="BA85" s="52"/>
      <c r="BB85" s="52"/>
      <c r="BC85" s="52"/>
      <c r="BD85" s="39"/>
      <c r="BE85" s="39"/>
      <c r="BF85" s="39"/>
      <c r="BG85" s="39"/>
      <c r="BH85" s="36"/>
    </row>
    <row r="86" spans="1:60">
      <c r="A86" s="83" t="e">
        <f t="shared" ca="1" si="26"/>
        <v>#N/A</v>
      </c>
      <c r="B86" s="35" t="e">
        <f t="shared" ca="1" si="27"/>
        <v>#N/A</v>
      </c>
      <c r="C86" s="51" t="e">
        <f ca="1">MATCH(D86,OFFSET(DUT!$C$17,(C85*(A86=A85))+1,0,$BE$23,1),0)+C85*(A86=A85)</f>
        <v>#N/A</v>
      </c>
      <c r="D86" s="322" t="e">
        <f t="shared" ca="1" si="28"/>
        <v>#N/A</v>
      </c>
      <c r="E86" s="37" t="e">
        <f ca="1">(OFFSET(DUT!$E$17,C86,0)-$BE$27)</f>
        <v>#N/A</v>
      </c>
      <c r="F86" s="105" t="e">
        <f ca="1">(OFFSET(DUT!$F$17,C86,0)-$BF$27)</f>
        <v>#N/A</v>
      </c>
      <c r="G86" s="37"/>
      <c r="H86" s="52"/>
      <c r="I86" s="52"/>
      <c r="J86" s="52"/>
      <c r="K86" s="52"/>
      <c r="L86" s="52"/>
      <c r="M86" s="52"/>
      <c r="N86" s="52"/>
      <c r="O86" s="52"/>
      <c r="P86" s="52"/>
      <c r="Q86" s="79">
        <f>Q83+1</f>
        <v>28</v>
      </c>
      <c r="R86" s="72" t="e">
        <f ca="1">OFFSET(O$3,$Q86,0)+(0.5*R$1)</f>
        <v>#REF!</v>
      </c>
      <c r="S86" s="72" t="e">
        <f ca="1">OFFSET(P$3,Q86,0)+(0.5*S$1)</f>
        <v>#REF!</v>
      </c>
      <c r="T86" s="52"/>
      <c r="U86" s="52"/>
      <c r="V86" s="52"/>
      <c r="W86" s="52"/>
      <c r="X86" s="52"/>
      <c r="Y86" s="52"/>
      <c r="Z86" s="52"/>
      <c r="AA86" s="274">
        <f>AA83+1</f>
        <v>28</v>
      </c>
      <c r="AB86" s="72" t="e">
        <f ca="1">OFFSET(Y$3,$Q86,0)+(0.5*AB$1)</f>
        <v>#REF!</v>
      </c>
      <c r="AC86" s="72" t="e">
        <f ca="1">OFFSET(Z$3,AA86,0)+(0.5*AC$1)</f>
        <v>#REF!</v>
      </c>
      <c r="AD86" s="52"/>
      <c r="AE86" s="52"/>
      <c r="AF86" s="52"/>
      <c r="AG86" s="52"/>
      <c r="AH86" s="52"/>
      <c r="AI86" s="52"/>
      <c r="AJ86" s="52"/>
      <c r="AK86" s="274">
        <f>AK83+1</f>
        <v>28</v>
      </c>
      <c r="AL86" s="72" t="e">
        <f ca="1">OFFSET(AI$3,$Q86,0)+(0.5*AL$1)</f>
        <v>#REF!</v>
      </c>
      <c r="AM86" s="72" t="e">
        <f ca="1">OFFSET(AJ$3,AK86,0)+(0.5*AM$1)</f>
        <v>#REF!</v>
      </c>
      <c r="AN86" s="52"/>
      <c r="AO86" s="52"/>
      <c r="AP86" s="52"/>
      <c r="AQ86" s="52"/>
      <c r="AR86" s="52"/>
      <c r="AS86" s="52"/>
      <c r="AT86" s="52"/>
      <c r="AU86" s="274">
        <f>AU83+1</f>
        <v>28</v>
      </c>
      <c r="AV86" s="72" t="e">
        <f ca="1">OFFSET(AS$3,$Q86,0)+(0.5*AV$1)</f>
        <v>#REF!</v>
      </c>
      <c r="AW86" s="72" t="e">
        <f ca="1">OFFSET(AT$3,AU86,0)+(0.5*AW$1)</f>
        <v>#REF!</v>
      </c>
      <c r="AX86" s="52"/>
      <c r="AY86" s="52"/>
      <c r="AZ86" s="52"/>
      <c r="BA86" s="52"/>
      <c r="BB86" s="52"/>
      <c r="BC86" s="52"/>
      <c r="BD86" s="39"/>
      <c r="BE86" s="39"/>
      <c r="BF86" s="39"/>
      <c r="BG86" s="39"/>
      <c r="BH86" s="36"/>
    </row>
    <row r="87" spans="1:60">
      <c r="A87" s="83" t="e">
        <f t="shared" ca="1" si="26"/>
        <v>#N/A</v>
      </c>
      <c r="B87" s="35" t="e">
        <f t="shared" ca="1" si="27"/>
        <v>#N/A</v>
      </c>
      <c r="C87" s="51" t="e">
        <f ca="1">MATCH(D87,OFFSET(DUT!$C$17,(C86*(A87=A86))+1,0,$BE$23,1),0)+C86*(A87=A86)</f>
        <v>#N/A</v>
      </c>
      <c r="D87" s="322" t="e">
        <f t="shared" ca="1" si="28"/>
        <v>#N/A</v>
      </c>
      <c r="E87" s="37" t="e">
        <f ca="1">(OFFSET(DUT!$E$17,C87,0)-$BE$27)</f>
        <v>#N/A</v>
      </c>
      <c r="F87" s="105" t="e">
        <f ca="1">(OFFSET(DUT!$F$17,C87,0)-$BF$27)</f>
        <v>#N/A</v>
      </c>
      <c r="G87" s="37"/>
      <c r="H87" s="52"/>
      <c r="I87" s="52"/>
      <c r="J87" s="52"/>
      <c r="K87" s="52"/>
      <c r="L87" s="52"/>
      <c r="M87" s="52"/>
      <c r="N87" s="52"/>
      <c r="O87" s="52"/>
      <c r="P87" s="52"/>
      <c r="Q87" s="79"/>
      <c r="R87" s="72" t="e">
        <f ca="1">IF(R$1,Chart!M$1+R$1,R86-Chart!$H$2)</f>
        <v>#REF!</v>
      </c>
      <c r="S87" s="72" t="e">
        <f ca="1">IF(S$1,Chart!M$1+S$1,S86-Chart!$H$2)</f>
        <v>#REF!</v>
      </c>
      <c r="T87" s="52"/>
      <c r="U87" s="52"/>
      <c r="V87" s="52"/>
      <c r="W87" s="52"/>
      <c r="X87" s="52"/>
      <c r="Y87" s="52"/>
      <c r="Z87" s="52"/>
      <c r="AA87" s="274"/>
      <c r="AB87" s="72" t="e">
        <f ca="1">IF(AB$1,Chart!W$1+AB$1,AB86-Chart!$H$2)</f>
        <v>#REF!</v>
      </c>
      <c r="AC87" s="72" t="e">
        <f ca="1">IF(AC$1,Chart!W$1+AC$1,AC86-Chart!$H$2)</f>
        <v>#REF!</v>
      </c>
      <c r="AD87" s="52"/>
      <c r="AE87" s="52"/>
      <c r="AF87" s="52"/>
      <c r="AG87" s="52"/>
      <c r="AH87" s="52"/>
      <c r="AI87" s="52"/>
      <c r="AJ87" s="52"/>
      <c r="AK87" s="274"/>
      <c r="AL87" s="72" t="e">
        <f ca="1">IF(AL$1,Chart!AG$1+AL$1,AL86-Chart!$H$2)</f>
        <v>#REF!</v>
      </c>
      <c r="AM87" s="72" t="e">
        <f ca="1">IF(AM$1,Chart!AG$1+AM$1,AM86-Chart!$H$2)</f>
        <v>#REF!</v>
      </c>
      <c r="AN87" s="52"/>
      <c r="AO87" s="52"/>
      <c r="AP87" s="52"/>
      <c r="AQ87" s="52"/>
      <c r="AR87" s="52"/>
      <c r="AS87" s="52"/>
      <c r="AT87" s="52"/>
      <c r="AU87" s="274"/>
      <c r="AV87" s="72" t="e">
        <f ca="1">IF(AV$1,Chart!AQ$1+AV$1,AV86-Chart!$H$2)</f>
        <v>#REF!</v>
      </c>
      <c r="AW87" s="72" t="e">
        <f ca="1">IF(AW$1,Chart!AQ$1+AW$1,AW86-Chart!$H$2)</f>
        <v>#REF!</v>
      </c>
      <c r="AX87" s="52"/>
      <c r="AY87" s="52"/>
      <c r="AZ87" s="52"/>
      <c r="BA87" s="52"/>
      <c r="BB87" s="52"/>
      <c r="BC87" s="52"/>
      <c r="BD87" s="39"/>
      <c r="BE87" s="39"/>
      <c r="BF87" s="39"/>
      <c r="BG87" s="39"/>
      <c r="BH87" s="36"/>
    </row>
    <row r="88" spans="1:60">
      <c r="A88" s="83" t="e">
        <f t="shared" ca="1" si="26"/>
        <v>#N/A</v>
      </c>
      <c r="B88" s="35" t="e">
        <f t="shared" ca="1" si="27"/>
        <v>#N/A</v>
      </c>
      <c r="C88" s="51" t="e">
        <f ca="1">MATCH(D88,OFFSET(DUT!$C$17,(C87*(A88=A87))+1,0,$BE$23,1),0)+C87*(A88=A87)</f>
        <v>#N/A</v>
      </c>
      <c r="D88" s="322" t="e">
        <f t="shared" ca="1" si="28"/>
        <v>#N/A</v>
      </c>
      <c r="E88" s="37" t="e">
        <f ca="1">(OFFSET(DUT!$E$17,C88,0)-$BE$27)</f>
        <v>#N/A</v>
      </c>
      <c r="F88" s="105" t="e">
        <f ca="1">(OFFSET(DUT!$F$17,C88,0)-$BF$27)</f>
        <v>#N/A</v>
      </c>
      <c r="G88" s="37"/>
      <c r="H88" s="52"/>
      <c r="I88" s="52"/>
      <c r="J88" s="52"/>
      <c r="K88" s="52"/>
      <c r="L88" s="52"/>
      <c r="M88" s="52"/>
      <c r="N88" s="52"/>
      <c r="O88" s="52"/>
      <c r="P88" s="52"/>
      <c r="Q88" s="79"/>
      <c r="R88" s="72" t="e">
        <f ca="1">IF(R$1,Chart!M$1+R$1,R89+Chart!$H$2)</f>
        <v>#REF!</v>
      </c>
      <c r="S88" s="72" t="e">
        <f ca="1">IF(S$1,Chart!M$1+S$1,S89+Chart!$H$2)</f>
        <v>#REF!</v>
      </c>
      <c r="T88" s="52"/>
      <c r="U88" s="52"/>
      <c r="V88" s="52"/>
      <c r="W88" s="52"/>
      <c r="X88" s="52"/>
      <c r="Y88" s="52"/>
      <c r="Z88" s="52"/>
      <c r="AA88" s="274"/>
      <c r="AB88" s="72" t="e">
        <f ca="1">IF(AB$1,Chart!W$1+AB$1,AB89+Chart!$H$2)</f>
        <v>#REF!</v>
      </c>
      <c r="AC88" s="72" t="e">
        <f ca="1">IF(AC$1,Chart!W$1+AC$1,AC89+Chart!$H$2)</f>
        <v>#REF!</v>
      </c>
      <c r="AD88" s="52"/>
      <c r="AE88" s="52"/>
      <c r="AF88" s="52"/>
      <c r="AG88" s="52"/>
      <c r="AH88" s="52"/>
      <c r="AI88" s="52"/>
      <c r="AJ88" s="52"/>
      <c r="AK88" s="274"/>
      <c r="AL88" s="72" t="e">
        <f ca="1">IF(AL$1,Chart!AG$1+AL$1,AL89+Chart!$H$2)</f>
        <v>#REF!</v>
      </c>
      <c r="AM88" s="72" t="e">
        <f ca="1">IF(AM$1,Chart!AG$1+AM$1,AM89+Chart!$H$2)</f>
        <v>#REF!</v>
      </c>
      <c r="AN88" s="52"/>
      <c r="AO88" s="52"/>
      <c r="AP88" s="52"/>
      <c r="AQ88" s="52"/>
      <c r="AR88" s="52"/>
      <c r="AS88" s="52"/>
      <c r="AT88" s="52"/>
      <c r="AU88" s="274"/>
      <c r="AV88" s="72" t="e">
        <f ca="1">IF(AV$1,Chart!AQ$1+AV$1,AV89+Chart!$H$2)</f>
        <v>#REF!</v>
      </c>
      <c r="AW88" s="72" t="e">
        <f ca="1">IF(AW$1,Chart!AQ$1+AW$1,AW89+Chart!$H$2)</f>
        <v>#REF!</v>
      </c>
      <c r="AX88" s="52"/>
      <c r="AY88" s="52"/>
      <c r="AZ88" s="52"/>
      <c r="BA88" s="52"/>
      <c r="BB88" s="52"/>
      <c r="BC88" s="52"/>
      <c r="BD88" s="39"/>
      <c r="BE88" s="39"/>
      <c r="BF88" s="39"/>
      <c r="BG88" s="39"/>
      <c r="BH88" s="36"/>
    </row>
    <row r="89" spans="1:60">
      <c r="A89" s="83" t="e">
        <f t="shared" ca="1" si="26"/>
        <v>#N/A</v>
      </c>
      <c r="B89" s="35" t="e">
        <f t="shared" ca="1" si="27"/>
        <v>#N/A</v>
      </c>
      <c r="C89" s="51" t="e">
        <f ca="1">MATCH(D89,OFFSET(DUT!$C$17,(C88*(A89=A88))+1,0,$BE$23,1),0)+C88*(A89=A88)</f>
        <v>#N/A</v>
      </c>
      <c r="D89" s="322" t="e">
        <f t="shared" ca="1" si="28"/>
        <v>#N/A</v>
      </c>
      <c r="E89" s="37" t="e">
        <f ca="1">(OFFSET(DUT!$E$17,C89,0)-$BE$27)</f>
        <v>#N/A</v>
      </c>
      <c r="F89" s="105" t="e">
        <f ca="1">(OFFSET(DUT!$F$17,C89,0)-$BF$27)</f>
        <v>#N/A</v>
      </c>
      <c r="G89" s="37"/>
      <c r="H89" s="52"/>
      <c r="I89" s="52"/>
      <c r="J89" s="52"/>
      <c r="K89" s="52"/>
      <c r="L89" s="52"/>
      <c r="M89" s="52"/>
      <c r="N89" s="52"/>
      <c r="O89" s="52"/>
      <c r="P89" s="52"/>
      <c r="Q89" s="79">
        <f>Q86+1</f>
        <v>29</v>
      </c>
      <c r="R89" s="72" t="e">
        <f ca="1">OFFSET(O$3,$Q89,0)+(0.5*R$1)</f>
        <v>#REF!</v>
      </c>
      <c r="S89" s="72" t="e">
        <f ca="1">OFFSET(P$3,Q89,0)+(0.5*S$1)</f>
        <v>#REF!</v>
      </c>
      <c r="T89" s="52"/>
      <c r="U89" s="52"/>
      <c r="V89" s="52"/>
      <c r="W89" s="52"/>
      <c r="X89" s="52"/>
      <c r="Y89" s="52"/>
      <c r="Z89" s="52"/>
      <c r="AA89" s="274">
        <f>AA86+1</f>
        <v>29</v>
      </c>
      <c r="AB89" s="72" t="e">
        <f ca="1">OFFSET(Y$3,$Q89,0)+(0.5*AB$1)</f>
        <v>#REF!</v>
      </c>
      <c r="AC89" s="72" t="e">
        <f ca="1">OFFSET(Z$3,AA89,0)+(0.5*AC$1)</f>
        <v>#REF!</v>
      </c>
      <c r="AD89" s="52"/>
      <c r="AE89" s="52"/>
      <c r="AF89" s="52"/>
      <c r="AG89" s="52"/>
      <c r="AH89" s="52"/>
      <c r="AI89" s="52"/>
      <c r="AJ89" s="52"/>
      <c r="AK89" s="274">
        <f>AK86+1</f>
        <v>29</v>
      </c>
      <c r="AL89" s="72" t="e">
        <f ca="1">OFFSET(AI$3,$Q89,0)+(0.5*AL$1)</f>
        <v>#REF!</v>
      </c>
      <c r="AM89" s="72" t="e">
        <f ca="1">OFFSET(AJ$3,AK89,0)+(0.5*AM$1)</f>
        <v>#REF!</v>
      </c>
      <c r="AN89" s="52"/>
      <c r="AO89" s="52"/>
      <c r="AP89" s="52"/>
      <c r="AQ89" s="52"/>
      <c r="AR89" s="52"/>
      <c r="AS89" s="52"/>
      <c r="AT89" s="52"/>
      <c r="AU89" s="274">
        <f>AU86+1</f>
        <v>29</v>
      </c>
      <c r="AV89" s="72" t="e">
        <f ca="1">OFFSET(AS$3,$Q89,0)+(0.5*AV$1)</f>
        <v>#REF!</v>
      </c>
      <c r="AW89" s="72" t="e">
        <f ca="1">OFFSET(AT$3,AU89,0)+(0.5*AW$1)</f>
        <v>#REF!</v>
      </c>
      <c r="AX89" s="52"/>
      <c r="AY89" s="52"/>
      <c r="AZ89" s="52"/>
      <c r="BA89" s="52"/>
      <c r="BB89" s="52"/>
      <c r="BC89" s="52"/>
      <c r="BD89" s="39"/>
      <c r="BE89" s="39"/>
      <c r="BF89" s="39"/>
      <c r="BG89" s="39"/>
      <c r="BH89" s="36"/>
    </row>
    <row r="90" spans="1:60">
      <c r="A90" s="83" t="e">
        <f t="shared" ca="1" si="26"/>
        <v>#N/A</v>
      </c>
      <c r="B90" s="35" t="e">
        <f t="shared" ca="1" si="27"/>
        <v>#N/A</v>
      </c>
      <c r="C90" s="51" t="e">
        <f ca="1">MATCH(D90,OFFSET(DUT!$C$17,(C89*(A90=A89))+1,0,$BE$23,1),0)+C89*(A90=A89)</f>
        <v>#N/A</v>
      </c>
      <c r="D90" s="322" t="e">
        <f t="shared" ca="1" si="28"/>
        <v>#N/A</v>
      </c>
      <c r="E90" s="37" t="e">
        <f ca="1">(OFFSET(DUT!$E$17,C90,0)-$BE$27)</f>
        <v>#N/A</v>
      </c>
      <c r="F90" s="105" t="e">
        <f ca="1">(OFFSET(DUT!$F$17,C90,0)-$BF$27)</f>
        <v>#N/A</v>
      </c>
      <c r="G90" s="37"/>
      <c r="H90" s="52"/>
      <c r="I90" s="52"/>
      <c r="J90" s="52"/>
      <c r="K90" s="52"/>
      <c r="L90" s="52"/>
      <c r="M90" s="52"/>
      <c r="N90" s="52"/>
      <c r="O90" s="52"/>
      <c r="P90" s="52"/>
      <c r="Q90" s="79"/>
      <c r="R90" s="72" t="e">
        <f ca="1">IF(R$1,Chart!M$1+R$1,R89-Chart!$H$2)</f>
        <v>#REF!</v>
      </c>
      <c r="S90" s="72" t="e">
        <f ca="1">IF(S$1,Chart!M$1+S$1,S89-Chart!$H$2)</f>
        <v>#REF!</v>
      </c>
      <c r="T90" s="52"/>
      <c r="U90" s="52"/>
      <c r="V90" s="52"/>
      <c r="W90" s="52"/>
      <c r="X90" s="52"/>
      <c r="Y90" s="52"/>
      <c r="Z90" s="52"/>
      <c r="AA90" s="274"/>
      <c r="AB90" s="72" t="e">
        <f ca="1">IF(AB$1,Chart!W$1+AB$1,AB89-Chart!$H$2)</f>
        <v>#REF!</v>
      </c>
      <c r="AC90" s="72" t="e">
        <f ca="1">IF(AC$1,Chart!W$1+AC$1,AC89-Chart!$H$2)</f>
        <v>#REF!</v>
      </c>
      <c r="AD90" s="52"/>
      <c r="AE90" s="52"/>
      <c r="AF90" s="52"/>
      <c r="AG90" s="52"/>
      <c r="AH90" s="52"/>
      <c r="AI90" s="52"/>
      <c r="AJ90" s="52"/>
      <c r="AK90" s="274"/>
      <c r="AL90" s="72" t="e">
        <f ca="1">IF(AL$1,Chart!AG$1+AL$1,AL89-Chart!$H$2)</f>
        <v>#REF!</v>
      </c>
      <c r="AM90" s="72" t="e">
        <f ca="1">IF(AM$1,Chart!AG$1+AM$1,AM89-Chart!$H$2)</f>
        <v>#REF!</v>
      </c>
      <c r="AN90" s="52"/>
      <c r="AO90" s="52"/>
      <c r="AP90" s="52"/>
      <c r="AQ90" s="52"/>
      <c r="AR90" s="52"/>
      <c r="AS90" s="52"/>
      <c r="AT90" s="52"/>
      <c r="AU90" s="274"/>
      <c r="AV90" s="72" t="e">
        <f ca="1">IF(AV$1,Chart!AQ$1+AV$1,AV89-Chart!$H$2)</f>
        <v>#REF!</v>
      </c>
      <c r="AW90" s="72" t="e">
        <f ca="1">IF(AW$1,Chart!AQ$1+AW$1,AW89-Chart!$H$2)</f>
        <v>#REF!</v>
      </c>
      <c r="AX90" s="52"/>
      <c r="AY90" s="52"/>
      <c r="AZ90" s="52"/>
      <c r="BA90" s="52"/>
      <c r="BB90" s="52"/>
      <c r="BC90" s="52"/>
      <c r="BD90" s="39"/>
      <c r="BE90" s="39"/>
      <c r="BF90" s="39"/>
      <c r="BG90" s="39"/>
      <c r="BH90" s="36"/>
    </row>
    <row r="91" spans="1:60">
      <c r="A91" s="83" t="e">
        <f t="shared" ca="1" si="26"/>
        <v>#N/A</v>
      </c>
      <c r="B91" s="35" t="e">
        <f t="shared" ca="1" si="27"/>
        <v>#N/A</v>
      </c>
      <c r="C91" s="51" t="e">
        <f ca="1">MATCH(D91,OFFSET(DUT!$C$17,(C90*(A91=A90))+1,0,$BE$23,1),0)+C90*(A91=A90)</f>
        <v>#N/A</v>
      </c>
      <c r="D91" s="322" t="e">
        <f t="shared" ca="1" si="28"/>
        <v>#N/A</v>
      </c>
      <c r="E91" s="37" t="e">
        <f ca="1">(OFFSET(DUT!$E$17,C91,0)-$BE$27)</f>
        <v>#N/A</v>
      </c>
      <c r="F91" s="105" t="e">
        <f ca="1">(OFFSET(DUT!$F$17,C91,0)-$BF$27)</f>
        <v>#N/A</v>
      </c>
      <c r="G91" s="37"/>
      <c r="H91" s="52"/>
      <c r="I91" s="52"/>
      <c r="J91" s="52"/>
      <c r="K91" s="52"/>
      <c r="L91" s="52"/>
      <c r="M91" s="52"/>
      <c r="N91" s="52"/>
      <c r="O91" s="52"/>
      <c r="P91" s="52"/>
      <c r="Q91" s="79"/>
      <c r="R91" s="72" t="e">
        <f ca="1">IF(R$1,Chart!M$1+R$1,R92+Chart!$H$2)</f>
        <v>#REF!</v>
      </c>
      <c r="S91" s="72" t="e">
        <f ca="1">IF(S$1,Chart!M$1+S$1,S92+Chart!$H$2)</f>
        <v>#REF!</v>
      </c>
      <c r="T91" s="52"/>
      <c r="U91" s="52"/>
      <c r="V91" s="52"/>
      <c r="W91" s="52"/>
      <c r="X91" s="52"/>
      <c r="Y91" s="52"/>
      <c r="Z91" s="52"/>
      <c r="AA91" s="274"/>
      <c r="AB91" s="72" t="e">
        <f ca="1">IF(AB$1,Chart!W$1+AB$1,AB92+Chart!$H$2)</f>
        <v>#REF!</v>
      </c>
      <c r="AC91" s="72" t="e">
        <f ca="1">IF(AC$1,Chart!W$1+AC$1,AC92+Chart!$H$2)</f>
        <v>#REF!</v>
      </c>
      <c r="AD91" s="52"/>
      <c r="AE91" s="52"/>
      <c r="AF91" s="52"/>
      <c r="AG91" s="52"/>
      <c r="AH91" s="52"/>
      <c r="AI91" s="52"/>
      <c r="AJ91" s="52"/>
      <c r="AK91" s="274"/>
      <c r="AL91" s="72" t="e">
        <f ca="1">IF(AL$1,Chart!AG$1+AL$1,AL92+Chart!$H$2)</f>
        <v>#REF!</v>
      </c>
      <c r="AM91" s="72" t="e">
        <f ca="1">IF(AM$1,Chart!AG$1+AM$1,AM92+Chart!$H$2)</f>
        <v>#REF!</v>
      </c>
      <c r="AN91" s="52"/>
      <c r="AO91" s="52"/>
      <c r="AP91" s="52"/>
      <c r="AQ91" s="52"/>
      <c r="AR91" s="52"/>
      <c r="AS91" s="52"/>
      <c r="AT91" s="52"/>
      <c r="AU91" s="274"/>
      <c r="AV91" s="72" t="e">
        <f ca="1">IF(AV$1,Chart!AQ$1+AV$1,AV92+Chart!$H$2)</f>
        <v>#REF!</v>
      </c>
      <c r="AW91" s="72" t="e">
        <f ca="1">IF(AW$1,Chart!AQ$1+AW$1,AW92+Chart!$H$2)</f>
        <v>#REF!</v>
      </c>
      <c r="AX91" s="52"/>
      <c r="AY91" s="52"/>
      <c r="AZ91" s="52"/>
      <c r="BA91" s="52"/>
      <c r="BB91" s="52"/>
      <c r="BC91" s="52"/>
      <c r="BD91" s="39"/>
      <c r="BE91" s="39"/>
      <c r="BF91" s="39"/>
      <c r="BG91" s="39"/>
      <c r="BH91" s="36"/>
    </row>
    <row r="92" spans="1:60">
      <c r="A92" s="83" t="e">
        <f t="shared" ca="1" si="26"/>
        <v>#N/A</v>
      </c>
      <c r="B92" s="35" t="e">
        <f t="shared" ca="1" si="27"/>
        <v>#N/A</v>
      </c>
      <c r="C92" s="51" t="e">
        <f ca="1">MATCH(D92,OFFSET(DUT!$C$17,(C91*(A92=A91))+1,0,$BE$23,1),0)+C91*(A92=A91)</f>
        <v>#N/A</v>
      </c>
      <c r="D92" s="322" t="e">
        <f t="shared" ca="1" si="28"/>
        <v>#N/A</v>
      </c>
      <c r="E92" s="37" t="e">
        <f ca="1">(OFFSET(DUT!$E$17,C92,0)-$BE$27)</f>
        <v>#N/A</v>
      </c>
      <c r="F92" s="105" t="e">
        <f ca="1">(OFFSET(DUT!$F$17,C92,0)-$BF$27)</f>
        <v>#N/A</v>
      </c>
      <c r="G92" s="37"/>
      <c r="H92" s="52"/>
      <c r="I92" s="52"/>
      <c r="J92" s="52"/>
      <c r="K92" s="52"/>
      <c r="L92" s="52"/>
      <c r="M92" s="52"/>
      <c r="N92" s="52"/>
      <c r="O92" s="52"/>
      <c r="P92" s="52"/>
      <c r="Q92" s="79">
        <f>Q89+1</f>
        <v>30</v>
      </c>
      <c r="R92" s="72" t="e">
        <f ca="1">OFFSET(O$3,$Q92,0)+(0.5*R$1)</f>
        <v>#REF!</v>
      </c>
      <c r="S92" s="72" t="e">
        <f ca="1">OFFSET(P$3,Q92,0)+(0.5*S$1)</f>
        <v>#REF!</v>
      </c>
      <c r="T92" s="52"/>
      <c r="U92" s="52"/>
      <c r="V92" s="52"/>
      <c r="W92" s="52"/>
      <c r="X92" s="52"/>
      <c r="Y92" s="52"/>
      <c r="Z92" s="52"/>
      <c r="AA92" s="274">
        <f>AA89+1</f>
        <v>30</v>
      </c>
      <c r="AB92" s="72" t="e">
        <f ca="1">OFFSET(Y$3,$Q92,0)+(0.5*AB$1)</f>
        <v>#REF!</v>
      </c>
      <c r="AC92" s="72" t="e">
        <f ca="1">OFFSET(Z$3,AA92,0)+(0.5*AC$1)</f>
        <v>#REF!</v>
      </c>
      <c r="AD92" s="52"/>
      <c r="AE92" s="52"/>
      <c r="AF92" s="52"/>
      <c r="AG92" s="52"/>
      <c r="AH92" s="52"/>
      <c r="AI92" s="52"/>
      <c r="AJ92" s="52"/>
      <c r="AK92" s="274">
        <f>AK89+1</f>
        <v>30</v>
      </c>
      <c r="AL92" s="72" t="e">
        <f ca="1">OFFSET(AI$3,$Q92,0)+(0.5*AL$1)</f>
        <v>#REF!</v>
      </c>
      <c r="AM92" s="72" t="e">
        <f ca="1">OFFSET(AJ$3,AK92,0)+(0.5*AM$1)</f>
        <v>#REF!</v>
      </c>
      <c r="AN92" s="52"/>
      <c r="AO92" s="52"/>
      <c r="AP92" s="52"/>
      <c r="AQ92" s="52"/>
      <c r="AR92" s="52"/>
      <c r="AS92" s="52"/>
      <c r="AT92" s="52"/>
      <c r="AU92" s="274">
        <f>AU89+1</f>
        <v>30</v>
      </c>
      <c r="AV92" s="72" t="e">
        <f ca="1">OFFSET(AS$3,$Q92,0)+(0.5*AV$1)</f>
        <v>#REF!</v>
      </c>
      <c r="AW92" s="72" t="e">
        <f ca="1">OFFSET(AT$3,AU92,0)+(0.5*AW$1)</f>
        <v>#REF!</v>
      </c>
      <c r="AX92" s="52"/>
      <c r="AY92" s="52"/>
      <c r="AZ92" s="52"/>
      <c r="BA92" s="52"/>
      <c r="BB92" s="52"/>
      <c r="BC92" s="52"/>
      <c r="BD92" s="39"/>
      <c r="BE92" s="39"/>
      <c r="BF92" s="39"/>
      <c r="BG92" s="39"/>
      <c r="BH92" s="36"/>
    </row>
    <row r="93" spans="1:60">
      <c r="A93" s="83" t="e">
        <f t="shared" ca="1" si="26"/>
        <v>#N/A</v>
      </c>
      <c r="B93" s="35" t="e">
        <f t="shared" ca="1" si="27"/>
        <v>#N/A</v>
      </c>
      <c r="C93" s="51" t="e">
        <f ca="1">MATCH(D93,OFFSET(DUT!$C$17,(C92*(A93=A92))+1,0,$BE$23,1),0)+C92*(A93=A92)</f>
        <v>#N/A</v>
      </c>
      <c r="D93" s="322" t="e">
        <f t="shared" ca="1" si="28"/>
        <v>#N/A</v>
      </c>
      <c r="E93" s="37" t="e">
        <f ca="1">(OFFSET(DUT!$E$17,C93,0)-$BE$27)</f>
        <v>#N/A</v>
      </c>
      <c r="F93" s="105" t="e">
        <f ca="1">(OFFSET(DUT!$F$17,C93,0)-$BF$27)</f>
        <v>#N/A</v>
      </c>
      <c r="G93" s="37"/>
      <c r="H93" s="52"/>
      <c r="I93" s="52"/>
      <c r="J93" s="52"/>
      <c r="K93" s="52"/>
      <c r="L93" s="52"/>
      <c r="M93" s="52"/>
      <c r="N93" s="52"/>
      <c r="O93" s="52"/>
      <c r="P93" s="52"/>
      <c r="Q93" s="79"/>
      <c r="R93" s="72" t="e">
        <f ca="1">IF(R$1,Chart!M$1+R$1,R92-Chart!$H$2)</f>
        <v>#REF!</v>
      </c>
      <c r="S93" s="72" t="e">
        <f ca="1">IF(S$1,Chart!M$1+S$1,S92-Chart!$H$2)</f>
        <v>#REF!</v>
      </c>
      <c r="T93" s="52"/>
      <c r="U93" s="52"/>
      <c r="V93" s="52"/>
      <c r="W93" s="52"/>
      <c r="X93" s="52"/>
      <c r="Y93" s="52"/>
      <c r="Z93" s="52"/>
      <c r="AA93" s="274"/>
      <c r="AB93" s="72" t="e">
        <f ca="1">IF(AB$1,Chart!W$1+AB$1,AB92-Chart!$H$2)</f>
        <v>#REF!</v>
      </c>
      <c r="AC93" s="72" t="e">
        <f ca="1">IF(AC$1,Chart!W$1+AC$1,AC92-Chart!$H$2)</f>
        <v>#REF!</v>
      </c>
      <c r="AD93" s="52"/>
      <c r="AE93" s="52"/>
      <c r="AF93" s="52"/>
      <c r="AG93" s="52"/>
      <c r="AH93" s="52"/>
      <c r="AI93" s="52"/>
      <c r="AJ93" s="52"/>
      <c r="AK93" s="274"/>
      <c r="AL93" s="72" t="e">
        <f ca="1">IF(AL$1,Chart!AG$1+AL$1,AL92-Chart!$H$2)</f>
        <v>#REF!</v>
      </c>
      <c r="AM93" s="72" t="e">
        <f ca="1">IF(AM$1,Chart!AG$1+AM$1,AM92-Chart!$H$2)</f>
        <v>#REF!</v>
      </c>
      <c r="AN93" s="52"/>
      <c r="AO93" s="52"/>
      <c r="AP93" s="52"/>
      <c r="AQ93" s="52"/>
      <c r="AR93" s="52"/>
      <c r="AS93" s="52"/>
      <c r="AT93" s="52"/>
      <c r="AU93" s="274"/>
      <c r="AV93" s="72" t="e">
        <f ca="1">IF(AV$1,Chart!AQ$1+AV$1,AV92-Chart!$H$2)</f>
        <v>#REF!</v>
      </c>
      <c r="AW93" s="72" t="e">
        <f ca="1">IF(AW$1,Chart!AQ$1+AW$1,AW92-Chart!$H$2)</f>
        <v>#REF!</v>
      </c>
      <c r="AX93" s="52"/>
      <c r="AY93" s="52"/>
      <c r="AZ93" s="52"/>
      <c r="BA93" s="52"/>
      <c r="BB93" s="52"/>
      <c r="BC93" s="52"/>
      <c r="BD93" s="39"/>
      <c r="BE93" s="39"/>
      <c r="BF93" s="39"/>
      <c r="BG93" s="39"/>
      <c r="BH93" s="36"/>
    </row>
    <row r="94" spans="1:60">
      <c r="A94" s="83" t="e">
        <f t="shared" ca="1" si="26"/>
        <v>#N/A</v>
      </c>
      <c r="B94" s="35" t="e">
        <f t="shared" ca="1" si="27"/>
        <v>#N/A</v>
      </c>
      <c r="C94" s="51" t="e">
        <f ca="1">MATCH(D94,OFFSET(DUT!$C$17,(C93*(A94=A93))+1,0,$BE$23,1),0)+C93*(A94=A93)</f>
        <v>#N/A</v>
      </c>
      <c r="D94" s="322" t="e">
        <f t="shared" ca="1" si="28"/>
        <v>#N/A</v>
      </c>
      <c r="E94" s="37" t="e">
        <f ca="1">(OFFSET(DUT!$E$17,C94,0)-$BE$27)</f>
        <v>#N/A</v>
      </c>
      <c r="F94" s="105" t="e">
        <f ca="1">(OFFSET(DUT!$F$17,C94,0)-$BF$27)</f>
        <v>#N/A</v>
      </c>
      <c r="G94" s="37"/>
      <c r="H94" s="52"/>
      <c r="I94" s="52"/>
      <c r="J94" s="52"/>
      <c r="K94" s="52"/>
      <c r="L94" s="52"/>
      <c r="M94" s="52"/>
      <c r="N94" s="52"/>
      <c r="O94" s="52"/>
      <c r="P94" s="52"/>
      <c r="Q94" s="76"/>
      <c r="R94" s="73" t="e">
        <f ca="1">IF(R1=0,MAX(OFFSET(R4,0,0,K$1*3))+(ABS(S$1)*0.5),R4)</f>
        <v>#REF!</v>
      </c>
      <c r="S94" s="73" t="e">
        <f ca="1">IF(S1&lt;&gt;0,S4,MAX(OFFSET(S4,0,0,K$1*3))+(ABS(R1)*0.5))</f>
        <v>#REF!</v>
      </c>
      <c r="T94" s="52"/>
      <c r="U94" s="52"/>
      <c r="V94" s="52"/>
      <c r="W94" s="52"/>
      <c r="X94" s="52"/>
      <c r="Y94" s="52"/>
      <c r="Z94" s="52"/>
      <c r="AA94" s="274"/>
      <c r="AB94" s="73" t="e">
        <f ca="1">IF(AB1=0,MAX(OFFSET(AB4,0,0,U$1*3))+(ABS(AC$1)*0.5),AB4)</f>
        <v>#REF!</v>
      </c>
      <c r="AC94" s="73" t="e">
        <f ca="1">IF(AC1&lt;&gt;0,AC4,MAX(OFFSET(AC4,0,0,U$1*3))+(ABS(AB1)*0.5))</f>
        <v>#REF!</v>
      </c>
      <c r="AD94" s="52"/>
      <c r="AE94" s="52"/>
      <c r="AF94" s="52"/>
      <c r="AG94" s="52"/>
      <c r="AH94" s="52"/>
      <c r="AI94" s="52"/>
      <c r="AJ94" s="52"/>
      <c r="AK94" s="274"/>
      <c r="AL94" s="73" t="e">
        <f ca="1">IF(AL1=0,MAX(OFFSET(AL4,0,0,AE$1*3))+(ABS(AM$1)*0.5),AL4)</f>
        <v>#REF!</v>
      </c>
      <c r="AM94" s="73" t="e">
        <f ca="1">IF(AM1&lt;&gt;0,AM4,MAX(OFFSET(AM4,0,0,AE$1*3))+(ABS(AL1)*0.5))</f>
        <v>#REF!</v>
      </c>
      <c r="AN94" s="52"/>
      <c r="AO94" s="52"/>
      <c r="AP94" s="52"/>
      <c r="AQ94" s="52"/>
      <c r="AR94" s="52"/>
      <c r="AS94" s="52"/>
      <c r="AT94" s="52"/>
      <c r="AU94" s="274"/>
      <c r="AV94" s="73" t="e">
        <f ca="1">IF(AV1=0,MAX(OFFSET(AV4,0,0,AO$1*3))+(ABS(AW$1)*0.5),AV4)</f>
        <v>#REF!</v>
      </c>
      <c r="AW94" s="73" t="e">
        <f ca="1">IF(AW1&lt;&gt;0,AW4,MAX(OFFSET(AW4,0,0,AO$1*3))+(ABS(AV1)*0.5))</f>
        <v>#REF!</v>
      </c>
      <c r="AX94" s="52"/>
      <c r="AY94" s="52"/>
      <c r="AZ94" s="52"/>
      <c r="BA94" s="52"/>
      <c r="BB94" s="52"/>
      <c r="BC94" s="52"/>
      <c r="BD94" s="39"/>
      <c r="BE94" s="39"/>
      <c r="BF94" s="39"/>
      <c r="BG94" s="39"/>
      <c r="BH94" s="36"/>
    </row>
    <row r="95" spans="1:60">
      <c r="A95" s="83" t="e">
        <f t="shared" ca="1" si="26"/>
        <v>#N/A</v>
      </c>
      <c r="B95" s="35" t="e">
        <f t="shared" ca="1" si="27"/>
        <v>#N/A</v>
      </c>
      <c r="C95" s="51" t="e">
        <f ca="1">MATCH(D95,OFFSET(DUT!$C$17,(C94*(A95=A94))+1,0,$BE$23,1),0)+C94*(A95=A94)</f>
        <v>#N/A</v>
      </c>
      <c r="D95" s="322" t="e">
        <f t="shared" ca="1" si="28"/>
        <v>#N/A</v>
      </c>
      <c r="E95" s="37" t="e">
        <f ca="1">(OFFSET(DUT!$E$17,C95,0)-$BE$27)</f>
        <v>#N/A</v>
      </c>
      <c r="F95" s="105" t="e">
        <f ca="1">(OFFSET(DUT!$F$17,C95,0)-$BF$27)</f>
        <v>#N/A</v>
      </c>
      <c r="G95" s="37"/>
      <c r="H95" s="52"/>
      <c r="I95" s="52"/>
      <c r="J95" s="52"/>
      <c r="K95" s="52"/>
      <c r="L95" s="52"/>
      <c r="M95" s="52"/>
      <c r="N95" s="52"/>
      <c r="O95" s="52"/>
      <c r="P95" s="52"/>
      <c r="Q95" s="76"/>
      <c r="R95" s="74" t="e">
        <f ca="1">IF(R1=0,R94+(2*ABS(S1)),R94+(2*R1))</f>
        <v>#REF!</v>
      </c>
      <c r="S95" s="74" t="e">
        <f ca="1">IF(R1=0,S94+(2*S1),S94+(2*ABS(R1)))</f>
        <v>#REF!</v>
      </c>
      <c r="T95" s="52"/>
      <c r="U95" s="52"/>
      <c r="V95" s="52"/>
      <c r="W95" s="52"/>
      <c r="X95" s="52"/>
      <c r="Y95" s="52"/>
      <c r="Z95" s="52"/>
      <c r="AA95" s="274"/>
      <c r="AB95" s="74" t="e">
        <f ca="1">IF(AB1=0,AB94+(2*ABS(AC1)),AB94+(2*AB1))</f>
        <v>#REF!</v>
      </c>
      <c r="AC95" s="74" t="e">
        <f ca="1">IF(AB1=0,AC94+(2*AC1),AC94+(2*ABS(AB1)))</f>
        <v>#REF!</v>
      </c>
      <c r="AD95" s="52"/>
      <c r="AE95" s="52"/>
      <c r="AF95" s="52"/>
      <c r="AG95" s="52"/>
      <c r="AH95" s="52"/>
      <c r="AI95" s="52"/>
      <c r="AJ95" s="52"/>
      <c r="AK95" s="274"/>
      <c r="AL95" s="74" t="e">
        <f ca="1">IF(AL1=0,AL94+(2*ABS(AM1)),AL94+(2*AL1))</f>
        <v>#REF!</v>
      </c>
      <c r="AM95" s="74" t="e">
        <f ca="1">IF(AL1=0,AM94+(2*AM1),AM94+(2*ABS(AL1)))</f>
        <v>#REF!</v>
      </c>
      <c r="AN95" s="52"/>
      <c r="AO95" s="52"/>
      <c r="AP95" s="52"/>
      <c r="AQ95" s="52"/>
      <c r="AR95" s="52"/>
      <c r="AS95" s="52"/>
      <c r="AT95" s="52"/>
      <c r="AU95" s="274"/>
      <c r="AV95" s="74" t="e">
        <f ca="1">IF(AV1=0,AV94+(2*ABS(AW1)),AV94+(2*AV1))</f>
        <v>#REF!</v>
      </c>
      <c r="AW95" s="74" t="e">
        <f ca="1">IF(AV1=0,AW94+(2*AW1),AW94+(2*ABS(AV1)))</f>
        <v>#REF!</v>
      </c>
      <c r="AX95" s="52"/>
      <c r="AY95" s="52"/>
      <c r="AZ95" s="52"/>
      <c r="BA95" s="52"/>
      <c r="BB95" s="52"/>
      <c r="BC95" s="52"/>
      <c r="BD95" s="39"/>
      <c r="BE95" s="39"/>
      <c r="BF95" s="39"/>
      <c r="BG95" s="39"/>
      <c r="BH95" s="36"/>
    </row>
    <row r="96" spans="1:60">
      <c r="A96" s="83" t="e">
        <f t="shared" ca="1" si="26"/>
        <v>#N/A</v>
      </c>
      <c r="B96" s="35" t="e">
        <f t="shared" ca="1" si="27"/>
        <v>#N/A</v>
      </c>
      <c r="C96" s="51" t="e">
        <f ca="1">MATCH(D96,OFFSET(DUT!$C$17,(C95*(A96=A95))+1,0,$BE$23,1),0)+C95*(A96=A95)</f>
        <v>#N/A</v>
      </c>
      <c r="D96" s="322" t="e">
        <f t="shared" ca="1" si="28"/>
        <v>#N/A</v>
      </c>
      <c r="E96" s="37" t="e">
        <f ca="1">(OFFSET(DUT!$E$17,C96,0)-$BE$27)</f>
        <v>#N/A</v>
      </c>
      <c r="F96" s="105" t="e">
        <f ca="1">(OFFSET(DUT!$F$17,C96,0)-$BF$27)</f>
        <v>#N/A</v>
      </c>
      <c r="G96" s="37"/>
      <c r="H96" s="52"/>
      <c r="I96" s="52"/>
      <c r="J96" s="52"/>
      <c r="K96" s="52"/>
      <c r="L96" s="52"/>
      <c r="M96" s="52"/>
      <c r="N96" s="52"/>
      <c r="O96" s="52"/>
      <c r="P96" s="52"/>
      <c r="Q96" s="76"/>
      <c r="R96" s="76"/>
      <c r="S96" s="76"/>
      <c r="T96" s="52"/>
      <c r="U96" s="52"/>
      <c r="V96" s="52"/>
      <c r="W96" s="52"/>
      <c r="X96" s="52"/>
      <c r="Y96" s="52"/>
      <c r="Z96" s="52"/>
      <c r="AA96" s="274"/>
      <c r="AB96" s="274"/>
      <c r="AC96" s="274"/>
      <c r="AD96" s="52"/>
      <c r="AE96" s="52"/>
      <c r="AF96" s="52"/>
      <c r="AG96" s="52"/>
      <c r="AH96" s="52"/>
      <c r="AI96" s="52"/>
      <c r="AJ96" s="52"/>
      <c r="AK96" s="274"/>
      <c r="AL96" s="274"/>
      <c r="AM96" s="274"/>
      <c r="AN96" s="52"/>
      <c r="AO96" s="52"/>
      <c r="AP96" s="52"/>
      <c r="AQ96" s="52"/>
      <c r="AR96" s="52"/>
      <c r="AS96" s="52"/>
      <c r="AT96" s="52"/>
      <c r="AU96" s="274"/>
      <c r="AV96" s="274"/>
      <c r="AW96" s="274"/>
      <c r="AX96" s="52"/>
      <c r="AY96" s="52"/>
      <c r="AZ96" s="52"/>
      <c r="BA96" s="52"/>
      <c r="BB96" s="52"/>
      <c r="BC96" s="52"/>
      <c r="BD96" s="39"/>
      <c r="BE96" s="39"/>
      <c r="BF96" s="39"/>
      <c r="BG96" s="39"/>
      <c r="BH96" s="36"/>
    </row>
    <row r="97" spans="1:60">
      <c r="A97" s="83" t="e">
        <f t="shared" ca="1" si="26"/>
        <v>#N/A</v>
      </c>
      <c r="B97" s="35" t="e">
        <f t="shared" ca="1" si="27"/>
        <v>#N/A</v>
      </c>
      <c r="C97" s="51" t="e">
        <f ca="1">MATCH(D97,OFFSET(DUT!$C$17,(C96*(A97=A96))+1,0,$BE$23,1),0)+C96*(A97=A96)</f>
        <v>#N/A</v>
      </c>
      <c r="D97" s="322" t="e">
        <f t="shared" ca="1" si="28"/>
        <v>#N/A</v>
      </c>
      <c r="E97" s="37" t="e">
        <f ca="1">(OFFSET(DUT!$E$17,C97,0)-$BE$27)</f>
        <v>#N/A</v>
      </c>
      <c r="F97" s="105" t="e">
        <f ca="1">(OFFSET(DUT!$F$17,C97,0)-$BF$27)</f>
        <v>#N/A</v>
      </c>
      <c r="G97" s="37"/>
      <c r="H97" s="52"/>
      <c r="I97" s="52"/>
      <c r="J97" s="52"/>
      <c r="K97" s="52"/>
      <c r="L97" s="52"/>
      <c r="M97" s="52"/>
      <c r="N97" s="52"/>
      <c r="O97" s="52"/>
      <c r="P97" s="52"/>
      <c r="Q97" s="76"/>
      <c r="R97" s="76"/>
      <c r="S97" s="76"/>
      <c r="T97" s="52"/>
      <c r="U97" s="52"/>
      <c r="V97" s="52"/>
      <c r="W97" s="52"/>
      <c r="X97" s="52"/>
      <c r="Y97" s="52"/>
      <c r="Z97" s="52"/>
      <c r="AA97" s="274"/>
      <c r="AB97" s="274"/>
      <c r="AC97" s="274"/>
      <c r="AD97" s="52"/>
      <c r="AE97" s="52"/>
      <c r="AF97" s="52"/>
      <c r="AG97" s="52"/>
      <c r="AH97" s="52"/>
      <c r="AI97" s="52"/>
      <c r="AJ97" s="52"/>
      <c r="AK97" s="274"/>
      <c r="AL97" s="274"/>
      <c r="AM97" s="274"/>
      <c r="AN97" s="52"/>
      <c r="AO97" s="52"/>
      <c r="AP97" s="52"/>
      <c r="AQ97" s="52"/>
      <c r="AR97" s="52"/>
      <c r="AS97" s="52"/>
      <c r="AT97" s="52"/>
      <c r="AU97" s="274"/>
      <c r="AV97" s="274"/>
      <c r="AW97" s="274"/>
      <c r="AX97" s="52"/>
      <c r="AY97" s="52"/>
      <c r="AZ97" s="52"/>
      <c r="BA97" s="52"/>
      <c r="BB97" s="52"/>
      <c r="BC97" s="52"/>
      <c r="BD97" s="39"/>
      <c r="BE97" s="39"/>
      <c r="BF97" s="39"/>
      <c r="BG97" s="39"/>
      <c r="BH97" s="36"/>
    </row>
    <row r="98" spans="1:60">
      <c r="A98" s="83" t="e">
        <f t="shared" ca="1" si="26"/>
        <v>#N/A</v>
      </c>
      <c r="B98" s="35" t="e">
        <f t="shared" ca="1" si="27"/>
        <v>#N/A</v>
      </c>
      <c r="C98" s="51" t="e">
        <f ca="1">MATCH(D98,OFFSET(DUT!$C$17,(C97*(A98=A97))+1,0,$BE$23,1),0)+C97*(A98=A97)</f>
        <v>#N/A</v>
      </c>
      <c r="D98" s="322" t="e">
        <f t="shared" ca="1" si="28"/>
        <v>#N/A</v>
      </c>
      <c r="E98" s="37" t="e">
        <f ca="1">(OFFSET(DUT!$E$17,C98,0)-$BE$27)</f>
        <v>#N/A</v>
      </c>
      <c r="F98" s="105" t="e">
        <f ca="1">(OFFSET(DUT!$F$17,C98,0)-$BF$27)</f>
        <v>#N/A</v>
      </c>
      <c r="G98" s="37"/>
      <c r="H98" s="52"/>
      <c r="I98" s="52"/>
      <c r="J98" s="52"/>
      <c r="K98" s="52"/>
      <c r="L98" s="52"/>
      <c r="M98" s="52"/>
      <c r="N98" s="52"/>
      <c r="O98" s="52"/>
      <c r="P98" s="52"/>
      <c r="Q98" s="76"/>
      <c r="R98" s="76"/>
      <c r="S98" s="76"/>
      <c r="T98" s="52"/>
      <c r="U98" s="52"/>
      <c r="V98" s="52"/>
      <c r="W98" s="52"/>
      <c r="X98" s="52"/>
      <c r="Y98" s="52"/>
      <c r="Z98" s="52"/>
      <c r="AA98" s="274"/>
      <c r="AB98" s="274"/>
      <c r="AC98" s="274"/>
      <c r="AD98" s="52"/>
      <c r="AE98" s="52"/>
      <c r="AF98" s="52"/>
      <c r="AG98" s="52"/>
      <c r="AH98" s="52"/>
      <c r="AI98" s="52"/>
      <c r="AJ98" s="52"/>
      <c r="AK98" s="274"/>
      <c r="AL98" s="274"/>
      <c r="AM98" s="274"/>
      <c r="AN98" s="52"/>
      <c r="AO98" s="52"/>
      <c r="AP98" s="52"/>
      <c r="AQ98" s="52"/>
      <c r="AR98" s="52"/>
      <c r="AS98" s="52"/>
      <c r="AT98" s="52"/>
      <c r="AU98" s="274"/>
      <c r="AV98" s="274"/>
      <c r="AW98" s="274"/>
      <c r="AX98" s="52"/>
      <c r="AY98" s="52"/>
      <c r="AZ98" s="52"/>
      <c r="BA98" s="52"/>
      <c r="BB98" s="52"/>
      <c r="BC98" s="52"/>
      <c r="BD98" s="39"/>
      <c r="BE98" s="39"/>
      <c r="BF98" s="39"/>
      <c r="BG98" s="39"/>
      <c r="BH98" s="36"/>
    </row>
    <row r="99" spans="1:60">
      <c r="A99" s="83" t="e">
        <f t="shared" ca="1" si="26"/>
        <v>#N/A</v>
      </c>
      <c r="B99" s="35" t="e">
        <f t="shared" ca="1" si="27"/>
        <v>#N/A</v>
      </c>
      <c r="C99" s="51" t="e">
        <f ca="1">MATCH(D99,OFFSET(DUT!$C$17,(C98*(A99=A98))+1,0,$BE$23,1),0)+C98*(A99=A98)</f>
        <v>#N/A</v>
      </c>
      <c r="D99" s="322" t="e">
        <f t="shared" ca="1" si="28"/>
        <v>#N/A</v>
      </c>
      <c r="E99" s="37" t="e">
        <f ca="1">(OFFSET(DUT!$E$17,C99,0)-$BE$27)</f>
        <v>#N/A</v>
      </c>
      <c r="F99" s="105" t="e">
        <f ca="1">(OFFSET(DUT!$F$17,C99,0)-$BF$27)</f>
        <v>#N/A</v>
      </c>
      <c r="G99" s="37"/>
      <c r="H99" s="52"/>
      <c r="I99" s="52"/>
      <c r="J99" s="52"/>
      <c r="K99" s="52"/>
      <c r="L99" s="52"/>
      <c r="M99" s="52"/>
      <c r="N99" s="52"/>
      <c r="O99" s="52"/>
      <c r="P99" s="52"/>
      <c r="Q99" s="76"/>
      <c r="R99" s="76"/>
      <c r="S99" s="76"/>
      <c r="T99" s="52"/>
      <c r="U99" s="52"/>
      <c r="V99" s="52"/>
      <c r="W99" s="52"/>
      <c r="X99" s="52"/>
      <c r="Y99" s="52"/>
      <c r="Z99" s="52"/>
      <c r="AA99" s="274"/>
      <c r="AB99" s="274"/>
      <c r="AC99" s="274"/>
      <c r="AD99" s="52"/>
      <c r="AE99" s="52"/>
      <c r="AF99" s="52"/>
      <c r="AG99" s="52"/>
      <c r="AH99" s="52"/>
      <c r="AI99" s="52"/>
      <c r="AJ99" s="52"/>
      <c r="AK99" s="274"/>
      <c r="AL99" s="274"/>
      <c r="AM99" s="274"/>
      <c r="AN99" s="52"/>
      <c r="AO99" s="52"/>
      <c r="AP99" s="52"/>
      <c r="AQ99" s="52"/>
      <c r="AR99" s="52"/>
      <c r="AS99" s="52"/>
      <c r="AT99" s="52"/>
      <c r="AU99" s="274"/>
      <c r="AV99" s="274"/>
      <c r="AW99" s="274"/>
      <c r="AX99" s="52"/>
      <c r="AY99" s="52"/>
      <c r="AZ99" s="52"/>
      <c r="BA99" s="52"/>
      <c r="BB99" s="52"/>
      <c r="BC99" s="52"/>
      <c r="BD99" s="39"/>
      <c r="BE99" s="39"/>
      <c r="BF99" s="39"/>
      <c r="BG99" s="39"/>
      <c r="BH99" s="36"/>
    </row>
    <row r="100" spans="1:60">
      <c r="A100" s="83" t="e">
        <f t="shared" ref="A100:A131" ca="1" si="29">A99+(B99=OFFSET($BF$3,A99,0))</f>
        <v>#N/A</v>
      </c>
      <c r="B100" s="35" t="e">
        <f t="shared" ca="1" si="27"/>
        <v>#N/A</v>
      </c>
      <c r="C100" s="51" t="e">
        <f ca="1">MATCH(D100,OFFSET(DUT!$C$17,(C99*(A100=A99))+1,0,$BE$23,1),0)+C99*(A100=A99)</f>
        <v>#N/A</v>
      </c>
      <c r="D100" s="322" t="e">
        <f t="shared" ca="1" si="28"/>
        <v>#N/A</v>
      </c>
      <c r="E100" s="37" t="e">
        <f ca="1">(OFFSET(DUT!$E$17,C100,0)-$BE$27)</f>
        <v>#N/A</v>
      </c>
      <c r="F100" s="105" t="e">
        <f ca="1">(OFFSET(DUT!$F$17,C100,0)-$BF$27)</f>
        <v>#N/A</v>
      </c>
      <c r="G100" s="37"/>
      <c r="H100" s="52"/>
      <c r="I100" s="52"/>
      <c r="J100" s="52"/>
      <c r="K100" s="52"/>
      <c r="L100" s="52"/>
      <c r="M100" s="52"/>
      <c r="N100" s="52"/>
      <c r="O100" s="52"/>
      <c r="P100" s="52"/>
      <c r="Q100" s="76"/>
      <c r="R100" s="76"/>
      <c r="S100" s="76"/>
      <c r="T100" s="52"/>
      <c r="U100" s="52"/>
      <c r="V100" s="52"/>
      <c r="W100" s="52"/>
      <c r="X100" s="52"/>
      <c r="Y100" s="52"/>
      <c r="Z100" s="52"/>
      <c r="AA100" s="274"/>
      <c r="AB100" s="274"/>
      <c r="AC100" s="274"/>
      <c r="AD100" s="52"/>
      <c r="AE100" s="52"/>
      <c r="AF100" s="52"/>
      <c r="AG100" s="52"/>
      <c r="AH100" s="52"/>
      <c r="AI100" s="52"/>
      <c r="AJ100" s="52"/>
      <c r="AK100" s="274"/>
      <c r="AL100" s="274"/>
      <c r="AM100" s="274"/>
      <c r="AN100" s="52"/>
      <c r="AO100" s="52"/>
      <c r="AP100" s="52"/>
      <c r="AQ100" s="52"/>
      <c r="AR100" s="52"/>
      <c r="AS100" s="52"/>
      <c r="AT100" s="52"/>
      <c r="AU100" s="274"/>
      <c r="AV100" s="274"/>
      <c r="AW100" s="274"/>
      <c r="AX100" s="52"/>
      <c r="AY100" s="52"/>
      <c r="AZ100" s="52"/>
      <c r="BA100" s="52"/>
      <c r="BB100" s="52"/>
      <c r="BC100" s="52"/>
      <c r="BD100" s="39"/>
      <c r="BE100" s="39"/>
      <c r="BF100" s="39"/>
      <c r="BG100" s="39"/>
      <c r="BH100" s="36"/>
    </row>
    <row r="101" spans="1:60">
      <c r="A101" s="83" t="e">
        <f t="shared" ca="1" si="29"/>
        <v>#N/A</v>
      </c>
      <c r="B101" s="35" t="e">
        <f t="shared" ca="1" si="27"/>
        <v>#N/A</v>
      </c>
      <c r="C101" s="51" t="e">
        <f ca="1">MATCH(D101,OFFSET(DUT!$C$17,(C100*(A101=A100))+1,0,$BE$23,1),0)+C100*(A101=A100)</f>
        <v>#N/A</v>
      </c>
      <c r="D101" s="322" t="e">
        <f t="shared" ca="1" si="28"/>
        <v>#N/A</v>
      </c>
      <c r="E101" s="37" t="e">
        <f ca="1">(OFFSET(DUT!$E$17,C101,0)-$BE$27)</f>
        <v>#N/A</v>
      </c>
      <c r="F101" s="105" t="e">
        <f ca="1">(OFFSET(DUT!$F$17,C101,0)-$BF$27)</f>
        <v>#N/A</v>
      </c>
      <c r="G101" s="37"/>
      <c r="H101" s="52"/>
      <c r="I101" s="52"/>
      <c r="J101" s="52"/>
      <c r="K101" s="52"/>
      <c r="L101" s="52"/>
      <c r="M101" s="52"/>
      <c r="N101" s="52"/>
      <c r="O101" s="52"/>
      <c r="P101" s="52"/>
      <c r="Q101" s="76"/>
      <c r="R101" s="76"/>
      <c r="S101" s="76"/>
      <c r="T101" s="52"/>
      <c r="U101" s="52"/>
      <c r="V101" s="52"/>
      <c r="W101" s="52"/>
      <c r="X101" s="52"/>
      <c r="Y101" s="52"/>
      <c r="Z101" s="52"/>
      <c r="AA101" s="274"/>
      <c r="AB101" s="274"/>
      <c r="AC101" s="274"/>
      <c r="AD101" s="52"/>
      <c r="AE101" s="52"/>
      <c r="AF101" s="52"/>
      <c r="AG101" s="52"/>
      <c r="AH101" s="52"/>
      <c r="AI101" s="52"/>
      <c r="AJ101" s="52"/>
      <c r="AK101" s="274"/>
      <c r="AL101" s="274"/>
      <c r="AM101" s="274"/>
      <c r="AN101" s="52"/>
      <c r="AO101" s="52"/>
      <c r="AP101" s="52"/>
      <c r="AQ101" s="52"/>
      <c r="AR101" s="52"/>
      <c r="AS101" s="52"/>
      <c r="AT101" s="52"/>
      <c r="AU101" s="274"/>
      <c r="AV101" s="274"/>
      <c r="AW101" s="274"/>
      <c r="AX101" s="52"/>
      <c r="AY101" s="52"/>
      <c r="AZ101" s="52"/>
      <c r="BA101" s="52"/>
      <c r="BB101" s="52"/>
      <c r="BC101" s="52"/>
      <c r="BD101" s="39"/>
      <c r="BE101" s="39"/>
      <c r="BF101" s="39"/>
      <c r="BG101" s="39"/>
      <c r="BH101" s="36"/>
    </row>
    <row r="102" spans="1:60">
      <c r="A102" s="83" t="e">
        <f t="shared" ca="1" si="29"/>
        <v>#N/A</v>
      </c>
      <c r="B102" s="35" t="e">
        <f t="shared" ca="1" si="27"/>
        <v>#N/A</v>
      </c>
      <c r="C102" s="51" t="e">
        <f ca="1">MATCH(D102,OFFSET(DUT!$C$17,(C101*(A102=A101))+1,0,$BE$23,1),0)+C101*(A102=A101)</f>
        <v>#N/A</v>
      </c>
      <c r="D102" s="322" t="e">
        <f t="shared" ca="1" si="28"/>
        <v>#N/A</v>
      </c>
      <c r="E102" s="37" t="e">
        <f ca="1">(OFFSET(DUT!$E$17,C102,0)-$BE$27)</f>
        <v>#N/A</v>
      </c>
      <c r="F102" s="105" t="e">
        <f ca="1">(OFFSET(DUT!$F$17,C102,0)-$BF$27)</f>
        <v>#N/A</v>
      </c>
      <c r="G102" s="37"/>
      <c r="H102" s="52"/>
      <c r="I102" s="52"/>
      <c r="J102" s="52"/>
      <c r="K102" s="52"/>
      <c r="L102" s="52"/>
      <c r="M102" s="52"/>
      <c r="N102" s="52"/>
      <c r="O102" s="52"/>
      <c r="P102" s="52"/>
      <c r="Q102" s="76"/>
      <c r="R102" s="76"/>
      <c r="S102" s="76"/>
      <c r="T102" s="52"/>
      <c r="U102" s="52"/>
      <c r="V102" s="52"/>
      <c r="W102" s="52"/>
      <c r="X102" s="52"/>
      <c r="Y102" s="52"/>
      <c r="Z102" s="52"/>
      <c r="AA102" s="274"/>
      <c r="AB102" s="274"/>
      <c r="AC102" s="274"/>
      <c r="AD102" s="52"/>
      <c r="AE102" s="52"/>
      <c r="AF102" s="52"/>
      <c r="AG102" s="52"/>
      <c r="AH102" s="52"/>
      <c r="AI102" s="52"/>
      <c r="AJ102" s="52"/>
      <c r="AK102" s="274"/>
      <c r="AL102" s="274"/>
      <c r="AM102" s="274"/>
      <c r="AN102" s="52"/>
      <c r="AO102" s="52"/>
      <c r="AP102" s="52"/>
      <c r="AQ102" s="52"/>
      <c r="AR102" s="52"/>
      <c r="AS102" s="52"/>
      <c r="AT102" s="52"/>
      <c r="AU102" s="274"/>
      <c r="AV102" s="274"/>
      <c r="AW102" s="274"/>
      <c r="AX102" s="52"/>
      <c r="AY102" s="52"/>
      <c r="AZ102" s="52"/>
      <c r="BA102" s="52"/>
      <c r="BB102" s="52"/>
      <c r="BC102" s="52"/>
      <c r="BD102" s="39"/>
      <c r="BE102" s="39"/>
      <c r="BF102" s="39"/>
      <c r="BG102" s="39"/>
      <c r="BH102" s="36"/>
    </row>
    <row r="103" spans="1:60">
      <c r="A103" s="83" t="e">
        <f t="shared" ca="1" si="29"/>
        <v>#N/A</v>
      </c>
      <c r="B103" s="35" t="e">
        <f t="shared" ca="1" si="27"/>
        <v>#N/A</v>
      </c>
      <c r="C103" s="51" t="e">
        <f ca="1">MATCH(D103,OFFSET(DUT!$C$17,(C102*(A103=A102))+1,0,$BE$23,1),0)+C102*(A103=A102)</f>
        <v>#N/A</v>
      </c>
      <c r="D103" s="322" t="e">
        <f t="shared" ca="1" si="28"/>
        <v>#N/A</v>
      </c>
      <c r="E103" s="37" t="e">
        <f ca="1">(OFFSET(DUT!$E$17,C103,0)-$BE$27)</f>
        <v>#N/A</v>
      </c>
      <c r="F103" s="105" t="e">
        <f ca="1">(OFFSET(DUT!$F$17,C103,0)-$BF$27)</f>
        <v>#N/A</v>
      </c>
      <c r="G103" s="37"/>
      <c r="H103" s="52"/>
      <c r="I103" s="52"/>
      <c r="J103" s="52"/>
      <c r="K103" s="52"/>
      <c r="L103" s="52"/>
      <c r="M103" s="52"/>
      <c r="N103" s="52"/>
      <c r="O103" s="52"/>
      <c r="P103" s="52"/>
      <c r="Q103" s="76"/>
      <c r="R103" s="76"/>
      <c r="S103" s="76"/>
      <c r="T103" s="52"/>
      <c r="U103" s="52"/>
      <c r="V103" s="52"/>
      <c r="W103" s="52"/>
      <c r="X103" s="52"/>
      <c r="Y103" s="52"/>
      <c r="Z103" s="52"/>
      <c r="AA103" s="274"/>
      <c r="AB103" s="274"/>
      <c r="AC103" s="274"/>
      <c r="AD103" s="52"/>
      <c r="AE103" s="52"/>
      <c r="AF103" s="52"/>
      <c r="AG103" s="52"/>
      <c r="AH103" s="52"/>
      <c r="AI103" s="52"/>
      <c r="AJ103" s="52"/>
      <c r="AK103" s="274"/>
      <c r="AL103" s="274"/>
      <c r="AM103" s="274"/>
      <c r="AN103" s="52"/>
      <c r="AO103" s="52"/>
      <c r="AP103" s="52"/>
      <c r="AQ103" s="52"/>
      <c r="AR103" s="52"/>
      <c r="AS103" s="52"/>
      <c r="AT103" s="52"/>
      <c r="AU103" s="274"/>
      <c r="AV103" s="274"/>
      <c r="AW103" s="274"/>
      <c r="AX103" s="52"/>
      <c r="AY103" s="52"/>
      <c r="AZ103" s="52"/>
      <c r="BA103" s="52"/>
      <c r="BB103" s="52"/>
      <c r="BC103" s="52"/>
      <c r="BD103" s="39"/>
      <c r="BE103" s="39"/>
      <c r="BF103" s="39"/>
      <c r="BG103" s="39"/>
      <c r="BH103" s="36"/>
    </row>
    <row r="104" spans="1:60">
      <c r="A104" s="83" t="e">
        <f t="shared" ca="1" si="29"/>
        <v>#N/A</v>
      </c>
      <c r="B104" s="35" t="e">
        <f t="shared" ca="1" si="27"/>
        <v>#N/A</v>
      </c>
      <c r="C104" s="51" t="e">
        <f ca="1">MATCH(D104,OFFSET(DUT!$C$17,(C103*(A104=A103))+1,0,$BE$23,1),0)+C103*(A104=A103)</f>
        <v>#N/A</v>
      </c>
      <c r="D104" s="322" t="e">
        <f t="shared" ca="1" si="28"/>
        <v>#N/A</v>
      </c>
      <c r="E104" s="37" t="e">
        <f ca="1">(OFFSET(DUT!$E$17,C104,0)-$BE$27)</f>
        <v>#N/A</v>
      </c>
      <c r="F104" s="105" t="e">
        <f ca="1">(OFFSET(DUT!$F$17,C104,0)-$BF$27)</f>
        <v>#N/A</v>
      </c>
      <c r="G104" s="37"/>
      <c r="H104" s="52"/>
      <c r="I104" s="52"/>
      <c r="J104" s="52"/>
      <c r="K104" s="52"/>
      <c r="L104" s="52"/>
      <c r="M104" s="52"/>
      <c r="N104" s="52"/>
      <c r="O104" s="52"/>
      <c r="P104" s="52"/>
      <c r="Q104" s="76"/>
      <c r="R104" s="76"/>
      <c r="S104" s="76"/>
      <c r="T104" s="52"/>
      <c r="U104" s="52"/>
      <c r="V104" s="52"/>
      <c r="W104" s="52"/>
      <c r="X104" s="52"/>
      <c r="Y104" s="52"/>
      <c r="Z104" s="52"/>
      <c r="AA104" s="274"/>
      <c r="AB104" s="274"/>
      <c r="AC104" s="274"/>
      <c r="AD104" s="52"/>
      <c r="AE104" s="52"/>
      <c r="AF104" s="52"/>
      <c r="AG104" s="52"/>
      <c r="AH104" s="52"/>
      <c r="AI104" s="52"/>
      <c r="AJ104" s="52"/>
      <c r="AK104" s="274"/>
      <c r="AL104" s="274"/>
      <c r="AM104" s="274"/>
      <c r="AN104" s="52"/>
      <c r="AO104" s="52"/>
      <c r="AP104" s="52"/>
      <c r="AQ104" s="52"/>
      <c r="AR104" s="52"/>
      <c r="AS104" s="52"/>
      <c r="AT104" s="52"/>
      <c r="AU104" s="274"/>
      <c r="AV104" s="274"/>
      <c r="AW104" s="274"/>
      <c r="AX104" s="52"/>
      <c r="AY104" s="52"/>
      <c r="AZ104" s="52"/>
      <c r="BA104" s="52"/>
      <c r="BB104" s="52"/>
      <c r="BC104" s="52"/>
      <c r="BD104" s="39"/>
      <c r="BE104" s="39"/>
      <c r="BF104" s="39"/>
      <c r="BG104" s="39"/>
      <c r="BH104" s="36"/>
    </row>
    <row r="105" spans="1:60">
      <c r="A105" s="83" t="e">
        <f t="shared" ca="1" si="29"/>
        <v>#N/A</v>
      </c>
      <c r="B105" s="35" t="e">
        <f t="shared" ca="1" si="27"/>
        <v>#N/A</v>
      </c>
      <c r="C105" s="51" t="e">
        <f ca="1">MATCH(D105,OFFSET(DUT!$C$17,(C104*(A105=A104))+1,0,$BE$23,1),0)+C104*(A105=A104)</f>
        <v>#N/A</v>
      </c>
      <c r="D105" s="322" t="e">
        <f t="shared" ca="1" si="28"/>
        <v>#N/A</v>
      </c>
      <c r="E105" s="37" t="e">
        <f ca="1">(OFFSET(DUT!$E$17,C105,0)-$BE$27)</f>
        <v>#N/A</v>
      </c>
      <c r="F105" s="105" t="e">
        <f ca="1">(OFFSET(DUT!$F$17,C105,0)-$BF$27)</f>
        <v>#N/A</v>
      </c>
      <c r="G105" s="37"/>
      <c r="H105" s="52"/>
      <c r="I105" s="52"/>
      <c r="J105" s="52"/>
      <c r="K105" s="52"/>
      <c r="L105" s="52"/>
      <c r="M105" s="52"/>
      <c r="N105" s="52"/>
      <c r="O105" s="52"/>
      <c r="P105" s="52"/>
      <c r="Q105" s="76"/>
      <c r="R105" s="76"/>
      <c r="S105" s="76"/>
      <c r="T105" s="52"/>
      <c r="U105" s="52"/>
      <c r="V105" s="52"/>
      <c r="W105" s="52"/>
      <c r="X105" s="52"/>
      <c r="Y105" s="52"/>
      <c r="Z105" s="52"/>
      <c r="AA105" s="274"/>
      <c r="AB105" s="274"/>
      <c r="AC105" s="274"/>
      <c r="AD105" s="52"/>
      <c r="AE105" s="52"/>
      <c r="AF105" s="52"/>
      <c r="AG105" s="52"/>
      <c r="AH105" s="52"/>
      <c r="AI105" s="52"/>
      <c r="AJ105" s="52"/>
      <c r="AK105" s="274"/>
      <c r="AL105" s="274"/>
      <c r="AM105" s="274"/>
      <c r="AN105" s="52"/>
      <c r="AO105" s="52"/>
      <c r="AP105" s="52"/>
      <c r="AQ105" s="52"/>
      <c r="AR105" s="52"/>
      <c r="AS105" s="52"/>
      <c r="AT105" s="52"/>
      <c r="AU105" s="274"/>
      <c r="AV105" s="274"/>
      <c r="AW105" s="274"/>
      <c r="AX105" s="52"/>
      <c r="AY105" s="52"/>
      <c r="AZ105" s="52"/>
      <c r="BA105" s="52"/>
      <c r="BB105" s="52"/>
      <c r="BC105" s="52"/>
      <c r="BD105" s="39"/>
      <c r="BE105" s="39"/>
      <c r="BF105" s="39"/>
      <c r="BG105" s="39"/>
      <c r="BH105" s="36"/>
    </row>
    <row r="106" spans="1:60">
      <c r="A106" s="83" t="e">
        <f t="shared" ca="1" si="29"/>
        <v>#N/A</v>
      </c>
      <c r="B106" s="35" t="e">
        <f t="shared" ca="1" si="27"/>
        <v>#N/A</v>
      </c>
      <c r="C106" s="51" t="e">
        <f ca="1">MATCH(D106,OFFSET(DUT!$C$17,(C105*(A106=A105))+1,0,$BE$23,1),0)+C105*(A106=A105)</f>
        <v>#N/A</v>
      </c>
      <c r="D106" s="322" t="e">
        <f t="shared" ca="1" si="28"/>
        <v>#N/A</v>
      </c>
      <c r="E106" s="37" t="e">
        <f ca="1">(OFFSET(DUT!$E$17,C106,0)-$BE$27)</f>
        <v>#N/A</v>
      </c>
      <c r="F106" s="105" t="e">
        <f ca="1">(OFFSET(DUT!$F$17,C106,0)-$BF$27)</f>
        <v>#N/A</v>
      </c>
      <c r="G106" s="37"/>
      <c r="H106" s="52"/>
      <c r="I106" s="52"/>
      <c r="J106" s="52"/>
      <c r="K106" s="52"/>
      <c r="L106" s="52"/>
      <c r="M106" s="52"/>
      <c r="N106" s="52"/>
      <c r="O106" s="52"/>
      <c r="P106" s="52"/>
      <c r="Q106" s="76"/>
      <c r="R106" s="76"/>
      <c r="S106" s="76"/>
      <c r="T106" s="52"/>
      <c r="U106" s="52"/>
      <c r="V106" s="52"/>
      <c r="W106" s="52"/>
      <c r="X106" s="52"/>
      <c r="Y106" s="52"/>
      <c r="Z106" s="52"/>
      <c r="AA106" s="274"/>
      <c r="AB106" s="274"/>
      <c r="AC106" s="274"/>
      <c r="AD106" s="52"/>
      <c r="AE106" s="52"/>
      <c r="AF106" s="52"/>
      <c r="AG106" s="52"/>
      <c r="AH106" s="52"/>
      <c r="AI106" s="52"/>
      <c r="AJ106" s="52"/>
      <c r="AK106" s="274"/>
      <c r="AL106" s="274"/>
      <c r="AM106" s="274"/>
      <c r="AN106" s="52"/>
      <c r="AO106" s="52"/>
      <c r="AP106" s="52"/>
      <c r="AQ106" s="52"/>
      <c r="AR106" s="52"/>
      <c r="AS106" s="52"/>
      <c r="AT106" s="52"/>
      <c r="AU106" s="274"/>
      <c r="AV106" s="274"/>
      <c r="AW106" s="274"/>
      <c r="AX106" s="52"/>
      <c r="AY106" s="52"/>
      <c r="AZ106" s="52"/>
      <c r="BA106" s="52"/>
      <c r="BB106" s="52"/>
      <c r="BC106" s="52"/>
      <c r="BD106" s="39"/>
      <c r="BE106" s="39"/>
      <c r="BF106" s="39"/>
      <c r="BG106" s="39"/>
      <c r="BH106" s="36"/>
    </row>
    <row r="107" spans="1:60">
      <c r="A107" s="83" t="e">
        <f t="shared" ca="1" si="29"/>
        <v>#N/A</v>
      </c>
      <c r="B107" s="35" t="e">
        <f t="shared" ca="1" si="27"/>
        <v>#N/A</v>
      </c>
      <c r="C107" s="51" t="e">
        <f ca="1">MATCH(D107,OFFSET(DUT!$C$17,(C106*(A107=A106))+1,0,$BE$23,1),0)+C106*(A107=A106)</f>
        <v>#N/A</v>
      </c>
      <c r="D107" s="322" t="e">
        <f t="shared" ca="1" si="28"/>
        <v>#N/A</v>
      </c>
      <c r="E107" s="37" t="e">
        <f ca="1">(OFFSET(DUT!$E$17,C107,0)-$BE$27)</f>
        <v>#N/A</v>
      </c>
      <c r="F107" s="105" t="e">
        <f ca="1">(OFFSET(DUT!$F$17,C107,0)-$BF$27)</f>
        <v>#N/A</v>
      </c>
      <c r="G107" s="37"/>
      <c r="H107" s="52"/>
      <c r="I107" s="52"/>
      <c r="J107" s="52"/>
      <c r="K107" s="52"/>
      <c r="L107" s="52"/>
      <c r="M107" s="52"/>
      <c r="N107" s="52"/>
      <c r="O107" s="52"/>
      <c r="P107" s="52"/>
      <c r="Q107" s="76"/>
      <c r="R107" s="76"/>
      <c r="S107" s="76"/>
      <c r="T107" s="52"/>
      <c r="U107" s="52"/>
      <c r="V107" s="52"/>
      <c r="W107" s="52"/>
      <c r="X107" s="52"/>
      <c r="Y107" s="52"/>
      <c r="Z107" s="52"/>
      <c r="AA107" s="274"/>
      <c r="AB107" s="274"/>
      <c r="AC107" s="274"/>
      <c r="AD107" s="52"/>
      <c r="AE107" s="52"/>
      <c r="AF107" s="52"/>
      <c r="AG107" s="52"/>
      <c r="AH107" s="52"/>
      <c r="AI107" s="52"/>
      <c r="AJ107" s="52"/>
      <c r="AK107" s="274"/>
      <c r="AL107" s="274"/>
      <c r="AM107" s="274"/>
      <c r="AN107" s="52"/>
      <c r="AO107" s="52"/>
      <c r="AP107" s="52"/>
      <c r="AQ107" s="52"/>
      <c r="AR107" s="52"/>
      <c r="AS107" s="52"/>
      <c r="AT107" s="52"/>
      <c r="AU107" s="274"/>
      <c r="AV107" s="274"/>
      <c r="AW107" s="274"/>
      <c r="AX107" s="52"/>
      <c r="AY107" s="52"/>
      <c r="AZ107" s="52"/>
      <c r="BA107" s="52"/>
      <c r="BB107" s="52"/>
      <c r="BC107" s="52"/>
      <c r="BD107" s="39"/>
      <c r="BE107" s="39"/>
      <c r="BF107" s="39"/>
      <c r="BG107" s="39"/>
      <c r="BH107" s="36"/>
    </row>
    <row r="108" spans="1:60">
      <c r="A108" s="83" t="e">
        <f t="shared" ca="1" si="29"/>
        <v>#N/A</v>
      </c>
      <c r="B108" s="35" t="e">
        <f t="shared" ca="1" si="27"/>
        <v>#N/A</v>
      </c>
      <c r="C108" s="51" t="e">
        <f ca="1">MATCH(D108,OFFSET(DUT!$C$17,(C107*(A108=A107))+1,0,$BE$23,1),0)+C107*(A108=A107)</f>
        <v>#N/A</v>
      </c>
      <c r="D108" s="322" t="e">
        <f t="shared" ca="1" si="28"/>
        <v>#N/A</v>
      </c>
      <c r="E108" s="37" t="e">
        <f ca="1">(OFFSET(DUT!$E$17,C108,0)-$BE$27)</f>
        <v>#N/A</v>
      </c>
      <c r="F108" s="105" t="e">
        <f ca="1">(OFFSET(DUT!$F$17,C108,0)-$BF$27)</f>
        <v>#N/A</v>
      </c>
      <c r="G108" s="37"/>
      <c r="H108" s="52"/>
      <c r="I108" s="52"/>
      <c r="J108" s="52"/>
      <c r="K108" s="52"/>
      <c r="L108" s="52"/>
      <c r="M108" s="52"/>
      <c r="N108" s="52"/>
      <c r="O108" s="52"/>
      <c r="P108" s="52"/>
      <c r="Q108" s="76"/>
      <c r="R108" s="76"/>
      <c r="S108" s="76"/>
      <c r="T108" s="52"/>
      <c r="U108" s="52"/>
      <c r="V108" s="52"/>
      <c r="W108" s="52"/>
      <c r="X108" s="52"/>
      <c r="Y108" s="52"/>
      <c r="Z108" s="52"/>
      <c r="AA108" s="274"/>
      <c r="AB108" s="274"/>
      <c r="AC108" s="274"/>
      <c r="AD108" s="52"/>
      <c r="AE108" s="52"/>
      <c r="AF108" s="52"/>
      <c r="AG108" s="52"/>
      <c r="AH108" s="52"/>
      <c r="AI108" s="52"/>
      <c r="AJ108" s="52"/>
      <c r="AK108" s="274"/>
      <c r="AL108" s="274"/>
      <c r="AM108" s="274"/>
      <c r="AN108" s="52"/>
      <c r="AO108" s="52"/>
      <c r="AP108" s="52"/>
      <c r="AQ108" s="52"/>
      <c r="AR108" s="52"/>
      <c r="AS108" s="52"/>
      <c r="AT108" s="52"/>
      <c r="AU108" s="274"/>
      <c r="AV108" s="274"/>
      <c r="AW108" s="274"/>
      <c r="AX108" s="52"/>
      <c r="AY108" s="52"/>
      <c r="AZ108" s="52"/>
      <c r="BA108" s="52"/>
      <c r="BB108" s="52"/>
      <c r="BC108" s="52"/>
      <c r="BD108" s="39"/>
      <c r="BE108" s="39"/>
      <c r="BF108" s="39"/>
      <c r="BG108" s="39"/>
      <c r="BH108" s="36"/>
    </row>
    <row r="109" spans="1:60">
      <c r="A109" s="83" t="e">
        <f t="shared" ca="1" si="29"/>
        <v>#N/A</v>
      </c>
      <c r="B109" s="35" t="e">
        <f t="shared" ca="1" si="27"/>
        <v>#N/A</v>
      </c>
      <c r="C109" s="51" t="e">
        <f ca="1">MATCH(D109,OFFSET(DUT!$C$17,(C108*(A109=A108))+1,0,$BE$23,1),0)+C108*(A109=A108)</f>
        <v>#N/A</v>
      </c>
      <c r="D109" s="322" t="e">
        <f t="shared" ca="1" si="28"/>
        <v>#N/A</v>
      </c>
      <c r="E109" s="37" t="e">
        <f ca="1">(OFFSET(DUT!$E$17,C109,0)-$BE$27)</f>
        <v>#N/A</v>
      </c>
      <c r="F109" s="105" t="e">
        <f ca="1">(OFFSET(DUT!$F$17,C109,0)-$BF$27)</f>
        <v>#N/A</v>
      </c>
      <c r="G109" s="37"/>
      <c r="H109" s="52"/>
      <c r="I109" s="52"/>
      <c r="J109" s="52"/>
      <c r="K109" s="52"/>
      <c r="L109" s="52"/>
      <c r="M109" s="52"/>
      <c r="N109" s="52"/>
      <c r="O109" s="52"/>
      <c r="P109" s="52"/>
      <c r="Q109" s="76"/>
      <c r="R109" s="76"/>
      <c r="S109" s="76"/>
      <c r="T109" s="52"/>
      <c r="U109" s="52"/>
      <c r="V109" s="52"/>
      <c r="W109" s="52"/>
      <c r="X109" s="52"/>
      <c r="Y109" s="52"/>
      <c r="Z109" s="52"/>
      <c r="AA109" s="274"/>
      <c r="AB109" s="274"/>
      <c r="AC109" s="274"/>
      <c r="AD109" s="52"/>
      <c r="AE109" s="52"/>
      <c r="AF109" s="52"/>
      <c r="AG109" s="52"/>
      <c r="AH109" s="52"/>
      <c r="AI109" s="52"/>
      <c r="AJ109" s="52"/>
      <c r="AK109" s="274"/>
      <c r="AL109" s="274"/>
      <c r="AM109" s="274"/>
      <c r="AN109" s="52"/>
      <c r="AO109" s="52"/>
      <c r="AP109" s="52"/>
      <c r="AQ109" s="52"/>
      <c r="AR109" s="52"/>
      <c r="AS109" s="52"/>
      <c r="AT109" s="52"/>
      <c r="AU109" s="274"/>
      <c r="AV109" s="274"/>
      <c r="AW109" s="274"/>
      <c r="AX109" s="52"/>
      <c r="AY109" s="52"/>
      <c r="AZ109" s="52"/>
      <c r="BA109" s="52"/>
      <c r="BB109" s="52"/>
      <c r="BC109" s="52"/>
      <c r="BD109" s="39"/>
      <c r="BE109" s="39"/>
      <c r="BF109" s="39"/>
      <c r="BG109" s="39"/>
      <c r="BH109" s="36"/>
    </row>
    <row r="110" spans="1:60">
      <c r="A110" s="83" t="e">
        <f t="shared" ca="1" si="29"/>
        <v>#N/A</v>
      </c>
      <c r="B110" s="35" t="e">
        <f t="shared" ca="1" si="27"/>
        <v>#N/A</v>
      </c>
      <c r="C110" s="51" t="e">
        <f ca="1">MATCH(D110,OFFSET(DUT!$C$17,(C109*(A110=A109))+1,0,$BE$23,1),0)+C109*(A110=A109)</f>
        <v>#N/A</v>
      </c>
      <c r="D110" s="322" t="e">
        <f t="shared" ca="1" si="28"/>
        <v>#N/A</v>
      </c>
      <c r="E110" s="37" t="e">
        <f ca="1">(OFFSET(DUT!$E$17,C110,0)-$BE$27)</f>
        <v>#N/A</v>
      </c>
      <c r="F110" s="105" t="e">
        <f ca="1">(OFFSET(DUT!$F$17,C110,0)-$BF$27)</f>
        <v>#N/A</v>
      </c>
      <c r="G110" s="37"/>
      <c r="H110" s="52"/>
      <c r="I110" s="52"/>
      <c r="J110" s="52"/>
      <c r="K110" s="52"/>
      <c r="L110" s="52"/>
      <c r="M110" s="52"/>
      <c r="N110" s="52"/>
      <c r="O110" s="52"/>
      <c r="P110" s="52"/>
      <c r="Q110" s="76"/>
      <c r="R110" s="76"/>
      <c r="S110" s="76"/>
      <c r="T110" s="52"/>
      <c r="U110" s="52"/>
      <c r="V110" s="52"/>
      <c r="W110" s="52"/>
      <c r="X110" s="52"/>
      <c r="Y110" s="52"/>
      <c r="Z110" s="52"/>
      <c r="AA110" s="274"/>
      <c r="AB110" s="274"/>
      <c r="AC110" s="274"/>
      <c r="AD110" s="52"/>
      <c r="AE110" s="52"/>
      <c r="AF110" s="52"/>
      <c r="AG110" s="52"/>
      <c r="AH110" s="52"/>
      <c r="AI110" s="52"/>
      <c r="AJ110" s="52"/>
      <c r="AK110" s="274"/>
      <c r="AL110" s="274"/>
      <c r="AM110" s="274"/>
      <c r="AN110" s="52"/>
      <c r="AO110" s="52"/>
      <c r="AP110" s="52"/>
      <c r="AQ110" s="52"/>
      <c r="AR110" s="52"/>
      <c r="AS110" s="52"/>
      <c r="AT110" s="52"/>
      <c r="AU110" s="274"/>
      <c r="AV110" s="274"/>
      <c r="AW110" s="274"/>
      <c r="AX110" s="52"/>
      <c r="AY110" s="52"/>
      <c r="AZ110" s="52"/>
      <c r="BA110" s="52"/>
      <c r="BB110" s="52"/>
      <c r="BC110" s="52"/>
      <c r="BD110" s="39"/>
      <c r="BE110" s="39"/>
      <c r="BF110" s="39"/>
      <c r="BG110" s="39"/>
      <c r="BH110" s="36"/>
    </row>
    <row r="111" spans="1:60">
      <c r="A111" s="83" t="e">
        <f t="shared" ca="1" si="29"/>
        <v>#N/A</v>
      </c>
      <c r="B111" s="35" t="e">
        <f t="shared" ca="1" si="27"/>
        <v>#N/A</v>
      </c>
      <c r="C111" s="51" t="e">
        <f ca="1">MATCH(D111,OFFSET(DUT!$C$17,(C110*(A111=A110))+1,0,$BE$23,1),0)+C110*(A111=A110)</f>
        <v>#N/A</v>
      </c>
      <c r="D111" s="322" t="e">
        <f t="shared" ca="1" si="28"/>
        <v>#N/A</v>
      </c>
      <c r="E111" s="37" t="e">
        <f ca="1">(OFFSET(DUT!$E$17,C111,0)-$BE$27)</f>
        <v>#N/A</v>
      </c>
      <c r="F111" s="105" t="e">
        <f ca="1">(OFFSET(DUT!$F$17,C111,0)-$BF$27)</f>
        <v>#N/A</v>
      </c>
      <c r="G111" s="37"/>
      <c r="H111" s="52"/>
      <c r="I111" s="52"/>
      <c r="J111" s="52"/>
      <c r="K111" s="52"/>
      <c r="L111" s="52"/>
      <c r="M111" s="52"/>
      <c r="N111" s="52"/>
      <c r="O111" s="52"/>
      <c r="P111" s="52"/>
      <c r="Q111" s="76"/>
      <c r="R111" s="76"/>
      <c r="S111" s="76"/>
      <c r="T111" s="52"/>
      <c r="U111" s="52"/>
      <c r="V111" s="52"/>
      <c r="W111" s="52"/>
      <c r="X111" s="52"/>
      <c r="Y111" s="52"/>
      <c r="Z111" s="52"/>
      <c r="AA111" s="274"/>
      <c r="AB111" s="274"/>
      <c r="AC111" s="274"/>
      <c r="AD111" s="52"/>
      <c r="AE111" s="52"/>
      <c r="AF111" s="52"/>
      <c r="AG111" s="52"/>
      <c r="AH111" s="52"/>
      <c r="AI111" s="52"/>
      <c r="AJ111" s="52"/>
      <c r="AK111" s="274"/>
      <c r="AL111" s="274"/>
      <c r="AM111" s="274"/>
      <c r="AN111" s="52"/>
      <c r="AO111" s="52"/>
      <c r="AP111" s="52"/>
      <c r="AQ111" s="52"/>
      <c r="AR111" s="52"/>
      <c r="AS111" s="52"/>
      <c r="AT111" s="52"/>
      <c r="AU111" s="274"/>
      <c r="AV111" s="274"/>
      <c r="AW111" s="274"/>
      <c r="AX111" s="52"/>
      <c r="AY111" s="52"/>
      <c r="AZ111" s="52"/>
      <c r="BA111" s="52"/>
      <c r="BB111" s="52"/>
      <c r="BC111" s="52"/>
      <c r="BD111" s="39"/>
      <c r="BE111" s="39"/>
      <c r="BF111" s="39"/>
      <c r="BG111" s="39"/>
      <c r="BH111" s="36"/>
    </row>
    <row r="112" spans="1:60">
      <c r="A112" s="83" t="e">
        <f t="shared" ca="1" si="29"/>
        <v>#N/A</v>
      </c>
      <c r="B112" s="35" t="e">
        <f t="shared" ca="1" si="27"/>
        <v>#N/A</v>
      </c>
      <c r="C112" s="51" t="e">
        <f ca="1">MATCH(D112,OFFSET(DUT!$C$17,(C111*(A112=A111))+1,0,$BE$23,1),0)+C111*(A112=A111)</f>
        <v>#N/A</v>
      </c>
      <c r="D112" s="322" t="e">
        <f t="shared" ca="1" si="28"/>
        <v>#N/A</v>
      </c>
      <c r="E112" s="37" t="e">
        <f ca="1">(OFFSET(DUT!$E$17,C112,0)-$BE$27)</f>
        <v>#N/A</v>
      </c>
      <c r="F112" s="105" t="e">
        <f ca="1">(OFFSET(DUT!$F$17,C112,0)-$BF$27)</f>
        <v>#N/A</v>
      </c>
      <c r="G112" s="37"/>
      <c r="H112" s="52"/>
      <c r="I112" s="52"/>
      <c r="J112" s="52"/>
      <c r="K112" s="52"/>
      <c r="L112" s="52"/>
      <c r="M112" s="52"/>
      <c r="N112" s="52"/>
      <c r="O112" s="52"/>
      <c r="P112" s="52"/>
      <c r="Q112" s="76"/>
      <c r="R112" s="76"/>
      <c r="S112" s="76"/>
      <c r="T112" s="52"/>
      <c r="U112" s="52"/>
      <c r="V112" s="52"/>
      <c r="W112" s="52"/>
      <c r="X112" s="52"/>
      <c r="Y112" s="52"/>
      <c r="Z112" s="52"/>
      <c r="AA112" s="274"/>
      <c r="AB112" s="274"/>
      <c r="AC112" s="274"/>
      <c r="AD112" s="52"/>
      <c r="AE112" s="52"/>
      <c r="AF112" s="52"/>
      <c r="AG112" s="52"/>
      <c r="AH112" s="52"/>
      <c r="AI112" s="52"/>
      <c r="AJ112" s="52"/>
      <c r="AK112" s="274"/>
      <c r="AL112" s="274"/>
      <c r="AM112" s="274"/>
      <c r="AN112" s="52"/>
      <c r="AO112" s="52"/>
      <c r="AP112" s="52"/>
      <c r="AQ112" s="52"/>
      <c r="AR112" s="52"/>
      <c r="AS112" s="52"/>
      <c r="AT112" s="52"/>
      <c r="AU112" s="274"/>
      <c r="AV112" s="274"/>
      <c r="AW112" s="274"/>
      <c r="AX112" s="52"/>
      <c r="AY112" s="52"/>
      <c r="AZ112" s="52"/>
      <c r="BA112" s="52"/>
      <c r="BB112" s="52"/>
      <c r="BC112" s="52"/>
      <c r="BD112" s="39"/>
      <c r="BE112" s="39"/>
      <c r="BF112" s="39"/>
      <c r="BG112" s="39"/>
      <c r="BH112" s="36"/>
    </row>
    <row r="113" spans="1:60">
      <c r="A113" s="83" t="e">
        <f t="shared" ca="1" si="29"/>
        <v>#N/A</v>
      </c>
      <c r="B113" s="35" t="e">
        <f t="shared" ca="1" si="27"/>
        <v>#N/A</v>
      </c>
      <c r="C113" s="51" t="e">
        <f ca="1">MATCH(D113,OFFSET(DUT!$C$17,(C112*(A113=A112))+1,0,$BE$23,1),0)+C112*(A113=A112)</f>
        <v>#N/A</v>
      </c>
      <c r="D113" s="322" t="e">
        <f t="shared" ca="1" si="28"/>
        <v>#N/A</v>
      </c>
      <c r="E113" s="37" t="e">
        <f ca="1">(OFFSET(DUT!$E$17,C113,0)-$BE$27)</f>
        <v>#N/A</v>
      </c>
      <c r="F113" s="105" t="e">
        <f ca="1">(OFFSET(DUT!$F$17,C113,0)-$BF$27)</f>
        <v>#N/A</v>
      </c>
      <c r="G113" s="37"/>
      <c r="H113" s="52"/>
      <c r="I113" s="52"/>
      <c r="J113" s="52"/>
      <c r="K113" s="52"/>
      <c r="L113" s="52"/>
      <c r="M113" s="52"/>
      <c r="N113" s="52"/>
      <c r="O113" s="52"/>
      <c r="P113" s="52"/>
      <c r="Q113" s="76"/>
      <c r="R113" s="76"/>
      <c r="S113" s="76"/>
      <c r="T113" s="52"/>
      <c r="U113" s="52"/>
      <c r="V113" s="52"/>
      <c r="W113" s="52"/>
      <c r="X113" s="52"/>
      <c r="Y113" s="52"/>
      <c r="Z113" s="52"/>
      <c r="AA113" s="274"/>
      <c r="AB113" s="274"/>
      <c r="AC113" s="274"/>
      <c r="AD113" s="52"/>
      <c r="AE113" s="52"/>
      <c r="AF113" s="52"/>
      <c r="AG113" s="52"/>
      <c r="AH113" s="52"/>
      <c r="AI113" s="52"/>
      <c r="AJ113" s="52"/>
      <c r="AK113" s="274"/>
      <c r="AL113" s="274"/>
      <c r="AM113" s="274"/>
      <c r="AN113" s="52"/>
      <c r="AO113" s="52"/>
      <c r="AP113" s="52"/>
      <c r="AQ113" s="52"/>
      <c r="AR113" s="52"/>
      <c r="AS113" s="52"/>
      <c r="AT113" s="52"/>
      <c r="AU113" s="274"/>
      <c r="AV113" s="274"/>
      <c r="AW113" s="274"/>
      <c r="AX113" s="52"/>
      <c r="AY113" s="52"/>
      <c r="AZ113" s="52"/>
      <c r="BA113" s="52"/>
      <c r="BB113" s="52"/>
      <c r="BC113" s="52"/>
      <c r="BD113" s="39"/>
      <c r="BE113" s="39"/>
      <c r="BF113" s="39"/>
      <c r="BG113" s="39"/>
      <c r="BH113" s="36"/>
    </row>
    <row r="114" spans="1:60">
      <c r="A114" s="83" t="e">
        <f t="shared" ca="1" si="29"/>
        <v>#N/A</v>
      </c>
      <c r="B114" s="35" t="e">
        <f t="shared" ca="1" si="27"/>
        <v>#N/A</v>
      </c>
      <c r="C114" s="51" t="e">
        <f ca="1">MATCH(D114,OFFSET(DUT!$C$17,(C113*(A114=A113))+1,0,$BE$23,1),0)+C113*(A114=A113)</f>
        <v>#N/A</v>
      </c>
      <c r="D114" s="322" t="e">
        <f t="shared" ca="1" si="28"/>
        <v>#N/A</v>
      </c>
      <c r="E114" s="37" t="e">
        <f ca="1">(OFFSET(DUT!$E$17,C114,0)-$BE$27)</f>
        <v>#N/A</v>
      </c>
      <c r="F114" s="105" t="e">
        <f ca="1">(OFFSET(DUT!$F$17,C114,0)-$BF$27)</f>
        <v>#N/A</v>
      </c>
      <c r="G114" s="37"/>
      <c r="H114" s="52"/>
      <c r="I114" s="52"/>
      <c r="J114" s="52"/>
      <c r="K114" s="52"/>
      <c r="L114" s="52"/>
      <c r="M114" s="52"/>
      <c r="N114" s="52"/>
      <c r="O114" s="52"/>
      <c r="P114" s="52"/>
      <c r="Q114" s="76"/>
      <c r="R114" s="76"/>
      <c r="S114" s="76"/>
      <c r="T114" s="52"/>
      <c r="U114" s="52"/>
      <c r="V114" s="52"/>
      <c r="W114" s="52"/>
      <c r="X114" s="52"/>
      <c r="Y114" s="52"/>
      <c r="Z114" s="52"/>
      <c r="AA114" s="274"/>
      <c r="AB114" s="274"/>
      <c r="AC114" s="274"/>
      <c r="AD114" s="52"/>
      <c r="AE114" s="52"/>
      <c r="AF114" s="52"/>
      <c r="AG114" s="52"/>
      <c r="AH114" s="52"/>
      <c r="AI114" s="52"/>
      <c r="AJ114" s="52"/>
      <c r="AK114" s="274"/>
      <c r="AL114" s="274"/>
      <c r="AM114" s="274"/>
      <c r="AN114" s="52"/>
      <c r="AO114" s="52"/>
      <c r="AP114" s="52"/>
      <c r="AQ114" s="52"/>
      <c r="AR114" s="52"/>
      <c r="AS114" s="52"/>
      <c r="AT114" s="52"/>
      <c r="AU114" s="274"/>
      <c r="AV114" s="274"/>
      <c r="AW114" s="274"/>
      <c r="AX114" s="52"/>
      <c r="AY114" s="52"/>
      <c r="AZ114" s="52"/>
      <c r="BA114" s="52"/>
      <c r="BB114" s="52"/>
      <c r="BC114" s="52"/>
      <c r="BD114" s="39"/>
      <c r="BE114" s="39"/>
      <c r="BF114" s="39"/>
      <c r="BG114" s="39"/>
      <c r="BH114" s="36"/>
    </row>
    <row r="115" spans="1:60">
      <c r="A115" s="83" t="e">
        <f t="shared" ca="1" si="29"/>
        <v>#N/A</v>
      </c>
      <c r="B115" s="35" t="e">
        <f t="shared" ca="1" si="27"/>
        <v>#N/A</v>
      </c>
      <c r="C115" s="51" t="e">
        <f ca="1">MATCH(D115,OFFSET(DUT!$C$17,(C114*(A115=A114))+1,0,$BE$23,1),0)+C114*(A115=A114)</f>
        <v>#N/A</v>
      </c>
      <c r="D115" s="322" t="e">
        <f t="shared" ca="1" si="28"/>
        <v>#N/A</v>
      </c>
      <c r="E115" s="37" t="e">
        <f ca="1">(OFFSET(DUT!$E$17,C115,0)-$BE$27)</f>
        <v>#N/A</v>
      </c>
      <c r="F115" s="105" t="e">
        <f ca="1">(OFFSET(DUT!$F$17,C115,0)-$BF$27)</f>
        <v>#N/A</v>
      </c>
      <c r="G115" s="37"/>
      <c r="H115" s="52"/>
      <c r="I115" s="52"/>
      <c r="J115" s="52"/>
      <c r="K115" s="52"/>
      <c r="L115" s="52"/>
      <c r="M115" s="52"/>
      <c r="N115" s="52"/>
      <c r="O115" s="52"/>
      <c r="P115" s="52"/>
      <c r="Q115" s="76"/>
      <c r="R115" s="76"/>
      <c r="S115" s="76"/>
      <c r="T115" s="52"/>
      <c r="U115" s="52"/>
      <c r="V115" s="52"/>
      <c r="W115" s="52"/>
      <c r="X115" s="52"/>
      <c r="Y115" s="52"/>
      <c r="Z115" s="52"/>
      <c r="AA115" s="274"/>
      <c r="AB115" s="274"/>
      <c r="AC115" s="274"/>
      <c r="AD115" s="52"/>
      <c r="AE115" s="52"/>
      <c r="AF115" s="52"/>
      <c r="AG115" s="52"/>
      <c r="AH115" s="52"/>
      <c r="AI115" s="52"/>
      <c r="AJ115" s="52"/>
      <c r="AK115" s="274"/>
      <c r="AL115" s="274"/>
      <c r="AM115" s="274"/>
      <c r="AN115" s="52"/>
      <c r="AO115" s="52"/>
      <c r="AP115" s="52"/>
      <c r="AQ115" s="52"/>
      <c r="AR115" s="52"/>
      <c r="AS115" s="52"/>
      <c r="AT115" s="52"/>
      <c r="AU115" s="274"/>
      <c r="AV115" s="274"/>
      <c r="AW115" s="274"/>
      <c r="AX115" s="52"/>
      <c r="AY115" s="52"/>
      <c r="AZ115" s="52"/>
      <c r="BA115" s="52"/>
      <c r="BB115" s="52"/>
      <c r="BC115" s="52"/>
      <c r="BD115" s="39"/>
      <c r="BE115" s="39"/>
      <c r="BF115" s="39"/>
      <c r="BG115" s="39"/>
      <c r="BH115" s="36"/>
    </row>
    <row r="116" spans="1:60">
      <c r="A116" s="83" t="e">
        <f t="shared" ca="1" si="29"/>
        <v>#N/A</v>
      </c>
      <c r="B116" s="35" t="e">
        <f t="shared" ca="1" si="27"/>
        <v>#N/A</v>
      </c>
      <c r="C116" s="51" t="e">
        <f ca="1">MATCH(D116,OFFSET(DUT!$C$17,(C115*(A116=A115))+1,0,$BE$23,1),0)+C115*(A116=A115)</f>
        <v>#N/A</v>
      </c>
      <c r="D116" s="322" t="e">
        <f t="shared" ca="1" si="28"/>
        <v>#N/A</v>
      </c>
      <c r="E116" s="37" t="e">
        <f ca="1">(OFFSET(DUT!$E$17,C116,0)-$BE$27)</f>
        <v>#N/A</v>
      </c>
      <c r="F116" s="105" t="e">
        <f ca="1">(OFFSET(DUT!$F$17,C116,0)-$BF$27)</f>
        <v>#N/A</v>
      </c>
      <c r="G116" s="37"/>
      <c r="H116" s="52"/>
      <c r="I116" s="52"/>
      <c r="J116" s="52"/>
      <c r="K116" s="52"/>
      <c r="L116" s="52"/>
      <c r="M116" s="52"/>
      <c r="N116" s="52"/>
      <c r="O116" s="52"/>
      <c r="P116" s="52"/>
      <c r="Q116" s="76"/>
      <c r="R116" s="76"/>
      <c r="S116" s="76"/>
      <c r="T116" s="52"/>
      <c r="U116" s="52"/>
      <c r="V116" s="52"/>
      <c r="W116" s="52"/>
      <c r="X116" s="52"/>
      <c r="Y116" s="52"/>
      <c r="Z116" s="52"/>
      <c r="AA116" s="274"/>
      <c r="AB116" s="274"/>
      <c r="AC116" s="274"/>
      <c r="AD116" s="52"/>
      <c r="AE116" s="52"/>
      <c r="AF116" s="52"/>
      <c r="AG116" s="52"/>
      <c r="AH116" s="52"/>
      <c r="AI116" s="52"/>
      <c r="AJ116" s="52"/>
      <c r="AK116" s="274"/>
      <c r="AL116" s="274"/>
      <c r="AM116" s="274"/>
      <c r="AN116" s="52"/>
      <c r="AO116" s="52"/>
      <c r="AP116" s="52"/>
      <c r="AQ116" s="52"/>
      <c r="AR116" s="52"/>
      <c r="AS116" s="52"/>
      <c r="AT116" s="52"/>
      <c r="AU116" s="274"/>
      <c r="AV116" s="274"/>
      <c r="AW116" s="274"/>
      <c r="AX116" s="52"/>
      <c r="AY116" s="52"/>
      <c r="AZ116" s="52"/>
      <c r="BA116" s="52"/>
      <c r="BB116" s="52"/>
      <c r="BC116" s="52"/>
      <c r="BD116" s="39"/>
      <c r="BE116" s="39"/>
      <c r="BF116" s="39"/>
      <c r="BG116" s="39"/>
      <c r="BH116" s="36"/>
    </row>
    <row r="117" spans="1:60">
      <c r="A117" s="83" t="e">
        <f t="shared" ca="1" si="29"/>
        <v>#N/A</v>
      </c>
      <c r="B117" s="35" t="e">
        <f t="shared" ca="1" si="27"/>
        <v>#N/A</v>
      </c>
      <c r="C117" s="51" t="e">
        <f ca="1">MATCH(D117,OFFSET(DUT!$C$17,(C116*(A117=A116))+1,0,$BE$23,1),0)+C116*(A117=A116)</f>
        <v>#N/A</v>
      </c>
      <c r="D117" s="322" t="e">
        <f t="shared" ca="1" si="28"/>
        <v>#N/A</v>
      </c>
      <c r="E117" s="37" t="e">
        <f ca="1">(OFFSET(DUT!$E$17,C117,0)-$BE$27)</f>
        <v>#N/A</v>
      </c>
      <c r="F117" s="105" t="e">
        <f ca="1">(OFFSET(DUT!$F$17,C117,0)-$BF$27)</f>
        <v>#N/A</v>
      </c>
      <c r="G117" s="37"/>
      <c r="H117" s="52"/>
      <c r="I117" s="52"/>
      <c r="J117" s="52"/>
      <c r="K117" s="52"/>
      <c r="L117" s="52"/>
      <c r="M117" s="52"/>
      <c r="N117" s="52"/>
      <c r="O117" s="52"/>
      <c r="P117" s="52"/>
      <c r="Q117" s="76"/>
      <c r="R117" s="76"/>
      <c r="S117" s="76"/>
      <c r="T117" s="52"/>
      <c r="U117" s="52"/>
      <c r="V117" s="52"/>
      <c r="W117" s="52"/>
      <c r="X117" s="52"/>
      <c r="Y117" s="52"/>
      <c r="Z117" s="52"/>
      <c r="AA117" s="274"/>
      <c r="AB117" s="274"/>
      <c r="AC117" s="274"/>
      <c r="AD117" s="52"/>
      <c r="AE117" s="52"/>
      <c r="AF117" s="52"/>
      <c r="AG117" s="52"/>
      <c r="AH117" s="52"/>
      <c r="AI117" s="52"/>
      <c r="AJ117" s="52"/>
      <c r="AK117" s="274"/>
      <c r="AL117" s="274"/>
      <c r="AM117" s="274"/>
      <c r="AN117" s="52"/>
      <c r="AO117" s="52"/>
      <c r="AP117" s="52"/>
      <c r="AQ117" s="52"/>
      <c r="AR117" s="52"/>
      <c r="AS117" s="52"/>
      <c r="AT117" s="52"/>
      <c r="AU117" s="274"/>
      <c r="AV117" s="274"/>
      <c r="AW117" s="274"/>
      <c r="AX117" s="52"/>
      <c r="AY117" s="52"/>
      <c r="AZ117" s="52"/>
      <c r="BA117" s="52"/>
      <c r="BB117" s="52"/>
      <c r="BC117" s="52"/>
      <c r="BD117" s="39"/>
      <c r="BE117" s="39"/>
      <c r="BF117" s="39"/>
      <c r="BG117" s="39"/>
      <c r="BH117" s="36"/>
    </row>
    <row r="118" spans="1:60">
      <c r="A118" s="83" t="e">
        <f t="shared" ca="1" si="29"/>
        <v>#N/A</v>
      </c>
      <c r="B118" s="35" t="e">
        <f t="shared" ca="1" si="27"/>
        <v>#N/A</v>
      </c>
      <c r="C118" s="51" t="e">
        <f ca="1">MATCH(D118,OFFSET(DUT!$C$17,(C117*(A118=A117))+1,0,$BE$23,1),0)+C117*(A118=A117)</f>
        <v>#N/A</v>
      </c>
      <c r="D118" s="322" t="e">
        <f t="shared" ca="1" si="28"/>
        <v>#N/A</v>
      </c>
      <c r="E118" s="37" t="e">
        <f ca="1">(OFFSET(DUT!$E$17,C118,0)-$BE$27)</f>
        <v>#N/A</v>
      </c>
      <c r="F118" s="105" t="e">
        <f ca="1">(OFFSET(DUT!$F$17,C118,0)-$BF$27)</f>
        <v>#N/A</v>
      </c>
      <c r="G118" s="37"/>
      <c r="H118" s="52"/>
      <c r="I118" s="52"/>
      <c r="J118" s="52"/>
      <c r="K118" s="52"/>
      <c r="L118" s="52"/>
      <c r="M118" s="52"/>
      <c r="N118" s="52"/>
      <c r="O118" s="52"/>
      <c r="P118" s="52"/>
      <c r="Q118" s="76"/>
      <c r="R118" s="76"/>
      <c r="S118" s="76"/>
      <c r="T118" s="52"/>
      <c r="U118" s="52"/>
      <c r="V118" s="52"/>
      <c r="W118" s="52"/>
      <c r="X118" s="52"/>
      <c r="Y118" s="52"/>
      <c r="Z118" s="52"/>
      <c r="AA118" s="274"/>
      <c r="AB118" s="274"/>
      <c r="AC118" s="274"/>
      <c r="AD118" s="52"/>
      <c r="AE118" s="52"/>
      <c r="AF118" s="52"/>
      <c r="AG118" s="52"/>
      <c r="AH118" s="52"/>
      <c r="AI118" s="52"/>
      <c r="AJ118" s="52"/>
      <c r="AK118" s="274"/>
      <c r="AL118" s="274"/>
      <c r="AM118" s="274"/>
      <c r="AN118" s="52"/>
      <c r="AO118" s="52"/>
      <c r="AP118" s="52"/>
      <c r="AQ118" s="52"/>
      <c r="AR118" s="52"/>
      <c r="AS118" s="52"/>
      <c r="AT118" s="52"/>
      <c r="AU118" s="274"/>
      <c r="AV118" s="274"/>
      <c r="AW118" s="274"/>
      <c r="AX118" s="52"/>
      <c r="AY118" s="52"/>
      <c r="AZ118" s="52"/>
      <c r="BA118" s="52"/>
      <c r="BB118" s="52"/>
      <c r="BC118" s="52"/>
      <c r="BD118" s="39"/>
      <c r="BE118" s="39"/>
      <c r="BF118" s="39"/>
      <c r="BG118" s="39"/>
      <c r="BH118" s="36"/>
    </row>
    <row r="119" spans="1:60">
      <c r="A119" s="83" t="e">
        <f t="shared" ca="1" si="29"/>
        <v>#N/A</v>
      </c>
      <c r="B119" s="35" t="e">
        <f t="shared" ca="1" si="27"/>
        <v>#N/A</v>
      </c>
      <c r="C119" s="51" t="e">
        <f ca="1">MATCH(D119,OFFSET(DUT!$C$17,(C118*(A119=A118))+1,0,$BE$23,1),0)+C118*(A119=A118)</f>
        <v>#N/A</v>
      </c>
      <c r="D119" s="322" t="e">
        <f t="shared" ca="1" si="28"/>
        <v>#N/A</v>
      </c>
      <c r="E119" s="37" t="e">
        <f ca="1">(OFFSET(DUT!$E$17,C119,0)-$BE$27)</f>
        <v>#N/A</v>
      </c>
      <c r="F119" s="105" t="e">
        <f ca="1">(OFFSET(DUT!$F$17,C119,0)-$BF$27)</f>
        <v>#N/A</v>
      </c>
      <c r="G119" s="37"/>
      <c r="H119" s="52"/>
      <c r="I119" s="52"/>
      <c r="J119" s="52"/>
      <c r="K119" s="52"/>
      <c r="L119" s="52"/>
      <c r="M119" s="52"/>
      <c r="N119" s="52"/>
      <c r="O119" s="52"/>
      <c r="P119" s="52"/>
      <c r="Q119" s="76"/>
      <c r="R119" s="76"/>
      <c r="S119" s="76"/>
      <c r="T119" s="52"/>
      <c r="U119" s="52"/>
      <c r="V119" s="52"/>
      <c r="W119" s="52"/>
      <c r="X119" s="52"/>
      <c r="Y119" s="52"/>
      <c r="Z119" s="52"/>
      <c r="AA119" s="274"/>
      <c r="AB119" s="274"/>
      <c r="AC119" s="274"/>
      <c r="AD119" s="52"/>
      <c r="AE119" s="52"/>
      <c r="AF119" s="52"/>
      <c r="AG119" s="52"/>
      <c r="AH119" s="52"/>
      <c r="AI119" s="52"/>
      <c r="AJ119" s="52"/>
      <c r="AK119" s="274"/>
      <c r="AL119" s="274"/>
      <c r="AM119" s="274"/>
      <c r="AN119" s="52"/>
      <c r="AO119" s="52"/>
      <c r="AP119" s="52"/>
      <c r="AQ119" s="52"/>
      <c r="AR119" s="52"/>
      <c r="AS119" s="52"/>
      <c r="AT119" s="52"/>
      <c r="AU119" s="274"/>
      <c r="AV119" s="274"/>
      <c r="AW119" s="274"/>
      <c r="AX119" s="52"/>
      <c r="AY119" s="52"/>
      <c r="AZ119" s="52"/>
      <c r="BA119" s="52"/>
      <c r="BB119" s="52"/>
      <c r="BC119" s="52"/>
      <c r="BD119" s="39"/>
      <c r="BE119" s="39"/>
      <c r="BF119" s="39"/>
      <c r="BG119" s="39"/>
      <c r="BH119" s="36"/>
    </row>
    <row r="120" spans="1:60">
      <c r="A120" s="83" t="e">
        <f t="shared" ca="1" si="29"/>
        <v>#N/A</v>
      </c>
      <c r="B120" s="35" t="e">
        <f t="shared" ca="1" si="27"/>
        <v>#N/A</v>
      </c>
      <c r="C120" s="51" t="e">
        <f ca="1">MATCH(D120,OFFSET(DUT!$C$17,(C119*(A120=A119))+1,0,$BE$23,1),0)+C119*(A120=A119)</f>
        <v>#N/A</v>
      </c>
      <c r="D120" s="322" t="e">
        <f t="shared" ca="1" si="28"/>
        <v>#N/A</v>
      </c>
      <c r="E120" s="37" t="e">
        <f ca="1">(OFFSET(DUT!$E$17,C120,0)-$BE$27)</f>
        <v>#N/A</v>
      </c>
      <c r="F120" s="105" t="e">
        <f ca="1">(OFFSET(DUT!$F$17,C120,0)-$BF$27)</f>
        <v>#N/A</v>
      </c>
      <c r="G120" s="37"/>
      <c r="H120" s="52"/>
      <c r="I120" s="52"/>
      <c r="J120" s="52"/>
      <c r="K120" s="52"/>
      <c r="L120" s="52"/>
      <c r="M120" s="52"/>
      <c r="N120" s="52"/>
      <c r="O120" s="52"/>
      <c r="P120" s="52"/>
      <c r="Q120" s="76"/>
      <c r="R120" s="76"/>
      <c r="S120" s="76"/>
      <c r="T120" s="52"/>
      <c r="U120" s="52"/>
      <c r="V120" s="52"/>
      <c r="W120" s="52"/>
      <c r="X120" s="52"/>
      <c r="Y120" s="52"/>
      <c r="Z120" s="52"/>
      <c r="AA120" s="274"/>
      <c r="AB120" s="274"/>
      <c r="AC120" s="274"/>
      <c r="AD120" s="52"/>
      <c r="AE120" s="52"/>
      <c r="AF120" s="52"/>
      <c r="AG120" s="52"/>
      <c r="AH120" s="52"/>
      <c r="AI120" s="52"/>
      <c r="AJ120" s="52"/>
      <c r="AK120" s="274"/>
      <c r="AL120" s="274"/>
      <c r="AM120" s="274"/>
      <c r="AN120" s="52"/>
      <c r="AO120" s="52"/>
      <c r="AP120" s="52"/>
      <c r="AQ120" s="52"/>
      <c r="AR120" s="52"/>
      <c r="AS120" s="52"/>
      <c r="AT120" s="52"/>
      <c r="AU120" s="274"/>
      <c r="AV120" s="274"/>
      <c r="AW120" s="274"/>
      <c r="AX120" s="52"/>
      <c r="AY120" s="52"/>
      <c r="AZ120" s="52"/>
      <c r="BA120" s="52"/>
      <c r="BB120" s="52"/>
      <c r="BC120" s="52"/>
      <c r="BD120" s="39"/>
      <c r="BE120" s="39"/>
      <c r="BF120" s="39"/>
      <c r="BG120" s="39"/>
      <c r="BH120" s="36"/>
    </row>
    <row r="121" spans="1:60">
      <c r="A121" s="83" t="e">
        <f t="shared" ca="1" si="29"/>
        <v>#N/A</v>
      </c>
      <c r="B121" s="35" t="e">
        <f t="shared" ca="1" si="27"/>
        <v>#N/A</v>
      </c>
      <c r="C121" s="51" t="e">
        <f ca="1">MATCH(D121,OFFSET(DUT!$C$17,(C120*(A121=A120))+1,0,$BE$23,1),0)+C120*(A121=A120)</f>
        <v>#N/A</v>
      </c>
      <c r="D121" s="322" t="e">
        <f t="shared" ca="1" si="28"/>
        <v>#N/A</v>
      </c>
      <c r="E121" s="37" t="e">
        <f ca="1">(OFFSET(DUT!$E$17,C121,0)-$BE$27)</f>
        <v>#N/A</v>
      </c>
      <c r="F121" s="105" t="e">
        <f ca="1">(OFFSET(DUT!$F$17,C121,0)-$BF$27)</f>
        <v>#N/A</v>
      </c>
      <c r="G121" s="37"/>
      <c r="H121" s="52"/>
      <c r="I121" s="52"/>
      <c r="J121" s="52"/>
      <c r="K121" s="52"/>
      <c r="L121" s="52"/>
      <c r="M121" s="52"/>
      <c r="N121" s="52"/>
      <c r="O121" s="52"/>
      <c r="P121" s="52"/>
      <c r="Q121" s="76"/>
      <c r="R121" s="76"/>
      <c r="S121" s="76"/>
      <c r="T121" s="52"/>
      <c r="U121" s="52"/>
      <c r="V121" s="52"/>
      <c r="W121" s="52"/>
      <c r="X121" s="52"/>
      <c r="Y121" s="52"/>
      <c r="Z121" s="52"/>
      <c r="AA121" s="274"/>
      <c r="AB121" s="274"/>
      <c r="AC121" s="274"/>
      <c r="AD121" s="52"/>
      <c r="AE121" s="52"/>
      <c r="AF121" s="52"/>
      <c r="AG121" s="52"/>
      <c r="AH121" s="52"/>
      <c r="AI121" s="52"/>
      <c r="AJ121" s="52"/>
      <c r="AK121" s="274"/>
      <c r="AL121" s="274"/>
      <c r="AM121" s="274"/>
      <c r="AN121" s="52"/>
      <c r="AO121" s="52"/>
      <c r="AP121" s="52"/>
      <c r="AQ121" s="52"/>
      <c r="AR121" s="52"/>
      <c r="AS121" s="52"/>
      <c r="AT121" s="52"/>
      <c r="AU121" s="274"/>
      <c r="AV121" s="274"/>
      <c r="AW121" s="274"/>
      <c r="AX121" s="52"/>
      <c r="AY121" s="52"/>
      <c r="AZ121" s="52"/>
      <c r="BA121" s="52"/>
      <c r="BB121" s="52"/>
      <c r="BC121" s="52"/>
      <c r="BD121" s="39"/>
      <c r="BE121" s="39"/>
      <c r="BF121" s="39"/>
      <c r="BG121" s="39"/>
      <c r="BH121" s="36"/>
    </row>
    <row r="122" spans="1:60">
      <c r="A122" s="83" t="e">
        <f t="shared" ca="1" si="29"/>
        <v>#N/A</v>
      </c>
      <c r="B122" s="35" t="e">
        <f t="shared" ca="1" si="27"/>
        <v>#N/A</v>
      </c>
      <c r="C122" s="51" t="e">
        <f ca="1">MATCH(D122,OFFSET(DUT!$C$17,(C121*(A122=A121))+1,0,$BE$23,1),0)+C121*(A122=A121)</f>
        <v>#N/A</v>
      </c>
      <c r="D122" s="322" t="e">
        <f t="shared" ca="1" si="28"/>
        <v>#N/A</v>
      </c>
      <c r="E122" s="37" t="e">
        <f ca="1">(OFFSET(DUT!$E$17,C122,0)-$BE$27)</f>
        <v>#N/A</v>
      </c>
      <c r="F122" s="105" t="e">
        <f ca="1">(OFFSET(DUT!$F$17,C122,0)-$BF$27)</f>
        <v>#N/A</v>
      </c>
      <c r="G122" s="37"/>
      <c r="H122" s="52"/>
      <c r="I122" s="52"/>
      <c r="J122" s="52"/>
      <c r="K122" s="52"/>
      <c r="L122" s="52"/>
      <c r="M122" s="52"/>
      <c r="N122" s="52"/>
      <c r="O122" s="52"/>
      <c r="P122" s="52"/>
      <c r="Q122" s="76"/>
      <c r="R122" s="76"/>
      <c r="S122" s="76"/>
      <c r="T122" s="52"/>
      <c r="U122" s="52"/>
      <c r="V122" s="52"/>
      <c r="W122" s="52"/>
      <c r="X122" s="52"/>
      <c r="Y122" s="52"/>
      <c r="Z122" s="52"/>
      <c r="AA122" s="274"/>
      <c r="AB122" s="274"/>
      <c r="AC122" s="274"/>
      <c r="AD122" s="52"/>
      <c r="AE122" s="52"/>
      <c r="AF122" s="52"/>
      <c r="AG122" s="52"/>
      <c r="AH122" s="52"/>
      <c r="AI122" s="52"/>
      <c r="AJ122" s="52"/>
      <c r="AK122" s="274"/>
      <c r="AL122" s="274"/>
      <c r="AM122" s="274"/>
      <c r="AN122" s="52"/>
      <c r="AO122" s="52"/>
      <c r="AP122" s="52"/>
      <c r="AQ122" s="52"/>
      <c r="AR122" s="52"/>
      <c r="AS122" s="52"/>
      <c r="AT122" s="52"/>
      <c r="AU122" s="274"/>
      <c r="AV122" s="274"/>
      <c r="AW122" s="274"/>
      <c r="AX122" s="52"/>
      <c r="AY122" s="52"/>
      <c r="AZ122" s="52"/>
      <c r="BA122" s="52"/>
      <c r="BB122" s="52"/>
      <c r="BC122" s="52"/>
      <c r="BD122" s="39"/>
      <c r="BE122" s="39"/>
      <c r="BF122" s="39"/>
      <c r="BG122" s="39"/>
      <c r="BH122" s="36"/>
    </row>
    <row r="123" spans="1:60">
      <c r="A123" s="83" t="e">
        <f t="shared" ca="1" si="29"/>
        <v>#N/A</v>
      </c>
      <c r="B123" s="35" t="e">
        <f t="shared" ca="1" si="27"/>
        <v>#N/A</v>
      </c>
      <c r="C123" s="51" t="e">
        <f ca="1">MATCH(D123,OFFSET(DUT!$C$17,(C122*(A123=A122))+1,0,$BE$23,1),0)+C122*(A123=A122)</f>
        <v>#N/A</v>
      </c>
      <c r="D123" s="322" t="e">
        <f t="shared" ca="1" si="28"/>
        <v>#N/A</v>
      </c>
      <c r="E123" s="37" t="e">
        <f ca="1">(OFFSET(DUT!$E$17,C123,0)-$BE$27)</f>
        <v>#N/A</v>
      </c>
      <c r="F123" s="105" t="e">
        <f ca="1">(OFFSET(DUT!$F$17,C123,0)-$BF$27)</f>
        <v>#N/A</v>
      </c>
      <c r="G123" s="37"/>
      <c r="H123" s="52"/>
      <c r="I123" s="52"/>
      <c r="J123" s="52"/>
      <c r="K123" s="52"/>
      <c r="L123" s="52"/>
      <c r="M123" s="52"/>
      <c r="N123" s="52"/>
      <c r="O123" s="52"/>
      <c r="P123" s="52"/>
      <c r="Q123" s="76"/>
      <c r="R123" s="76"/>
      <c r="S123" s="76"/>
      <c r="T123" s="52"/>
      <c r="U123" s="52"/>
      <c r="V123" s="52"/>
      <c r="W123" s="52"/>
      <c r="X123" s="52"/>
      <c r="Y123" s="52"/>
      <c r="Z123" s="52"/>
      <c r="AA123" s="274"/>
      <c r="AB123" s="274"/>
      <c r="AC123" s="274"/>
      <c r="AD123" s="52"/>
      <c r="AE123" s="52"/>
      <c r="AF123" s="52"/>
      <c r="AG123" s="52"/>
      <c r="AH123" s="52"/>
      <c r="AI123" s="52"/>
      <c r="AJ123" s="52"/>
      <c r="AK123" s="274"/>
      <c r="AL123" s="274"/>
      <c r="AM123" s="274"/>
      <c r="AN123" s="52"/>
      <c r="AO123" s="52"/>
      <c r="AP123" s="52"/>
      <c r="AQ123" s="52"/>
      <c r="AR123" s="52"/>
      <c r="AS123" s="52"/>
      <c r="AT123" s="52"/>
      <c r="AU123" s="274"/>
      <c r="AV123" s="274"/>
      <c r="AW123" s="274"/>
      <c r="AX123" s="52"/>
      <c r="AY123" s="52"/>
      <c r="AZ123" s="52"/>
      <c r="BA123" s="52"/>
      <c r="BB123" s="52"/>
      <c r="BC123" s="52"/>
      <c r="BD123" s="39"/>
      <c r="BE123" s="39"/>
      <c r="BF123" s="39"/>
      <c r="BG123" s="39"/>
      <c r="BH123" s="36"/>
    </row>
    <row r="124" spans="1:60">
      <c r="A124" s="83" t="e">
        <f t="shared" ca="1" si="29"/>
        <v>#N/A</v>
      </c>
      <c r="B124" s="35" t="e">
        <f t="shared" ca="1" si="27"/>
        <v>#N/A</v>
      </c>
      <c r="C124" s="51" t="e">
        <f ca="1">MATCH(D124,OFFSET(DUT!$C$17,(C123*(A124=A123))+1,0,$BE$23,1),0)+C123*(A124=A123)</f>
        <v>#N/A</v>
      </c>
      <c r="D124" s="322" t="e">
        <f t="shared" ca="1" si="28"/>
        <v>#N/A</v>
      </c>
      <c r="E124" s="37" t="e">
        <f ca="1">(OFFSET(DUT!$E$17,C124,0)-$BE$27)</f>
        <v>#N/A</v>
      </c>
      <c r="F124" s="105" t="e">
        <f ca="1">(OFFSET(DUT!$F$17,C124,0)-$BF$27)</f>
        <v>#N/A</v>
      </c>
      <c r="G124" s="37"/>
      <c r="H124" s="52"/>
      <c r="I124" s="52"/>
      <c r="J124" s="52"/>
      <c r="K124" s="52"/>
      <c r="L124" s="52"/>
      <c r="M124" s="52"/>
      <c r="N124" s="52"/>
      <c r="O124" s="52"/>
      <c r="P124" s="52"/>
      <c r="Q124" s="76"/>
      <c r="R124" s="76"/>
      <c r="S124" s="76"/>
      <c r="T124" s="52"/>
      <c r="U124" s="52"/>
      <c r="V124" s="52"/>
      <c r="W124" s="52"/>
      <c r="X124" s="52"/>
      <c r="Y124" s="52"/>
      <c r="Z124" s="52"/>
      <c r="AA124" s="274"/>
      <c r="AB124" s="274"/>
      <c r="AC124" s="274"/>
      <c r="AD124" s="52"/>
      <c r="AE124" s="52"/>
      <c r="AF124" s="52"/>
      <c r="AG124" s="52"/>
      <c r="AH124" s="52"/>
      <c r="AI124" s="52"/>
      <c r="AJ124" s="52"/>
      <c r="AK124" s="274"/>
      <c r="AL124" s="274"/>
      <c r="AM124" s="274"/>
      <c r="AN124" s="52"/>
      <c r="AO124" s="52"/>
      <c r="AP124" s="52"/>
      <c r="AQ124" s="52"/>
      <c r="AR124" s="52"/>
      <c r="AS124" s="52"/>
      <c r="AT124" s="52"/>
      <c r="AU124" s="274"/>
      <c r="AV124" s="274"/>
      <c r="AW124" s="274"/>
      <c r="AX124" s="52"/>
      <c r="AY124" s="52"/>
      <c r="AZ124" s="52"/>
      <c r="BA124" s="52"/>
      <c r="BB124" s="52"/>
      <c r="BC124" s="52"/>
      <c r="BD124" s="39"/>
      <c r="BE124" s="39"/>
      <c r="BF124" s="39"/>
      <c r="BG124" s="39"/>
      <c r="BH124" s="36"/>
    </row>
    <row r="125" spans="1:60">
      <c r="A125" s="83" t="e">
        <f t="shared" ca="1" si="29"/>
        <v>#N/A</v>
      </c>
      <c r="B125" s="35" t="e">
        <f t="shared" ca="1" si="27"/>
        <v>#N/A</v>
      </c>
      <c r="C125" s="51" t="e">
        <f ca="1">MATCH(D125,OFFSET(DUT!$C$17,(C124*(A125=A124))+1,0,$BE$23,1),0)+C124*(A125=A124)</f>
        <v>#N/A</v>
      </c>
      <c r="D125" s="322" t="e">
        <f t="shared" ca="1" si="28"/>
        <v>#N/A</v>
      </c>
      <c r="E125" s="37" t="e">
        <f ca="1">(OFFSET(DUT!$E$17,C125,0)-$BE$27)</f>
        <v>#N/A</v>
      </c>
      <c r="F125" s="105" t="e">
        <f ca="1">(OFFSET(DUT!$F$17,C125,0)-$BF$27)</f>
        <v>#N/A</v>
      </c>
      <c r="G125" s="37"/>
      <c r="H125" s="52"/>
      <c r="I125" s="52"/>
      <c r="J125" s="52"/>
      <c r="K125" s="52"/>
      <c r="L125" s="52"/>
      <c r="M125" s="52"/>
      <c r="N125" s="52"/>
      <c r="O125" s="52"/>
      <c r="P125" s="52"/>
      <c r="Q125" s="76"/>
      <c r="R125" s="76"/>
      <c r="S125" s="76"/>
      <c r="T125" s="52"/>
      <c r="U125" s="52"/>
      <c r="V125" s="52"/>
      <c r="W125" s="52"/>
      <c r="X125" s="52"/>
      <c r="Y125" s="52"/>
      <c r="Z125" s="52"/>
      <c r="AA125" s="274"/>
      <c r="AB125" s="274"/>
      <c r="AC125" s="274"/>
      <c r="AD125" s="52"/>
      <c r="AE125" s="52"/>
      <c r="AF125" s="52"/>
      <c r="AG125" s="52"/>
      <c r="AH125" s="52"/>
      <c r="AI125" s="52"/>
      <c r="AJ125" s="52"/>
      <c r="AK125" s="274"/>
      <c r="AL125" s="274"/>
      <c r="AM125" s="274"/>
      <c r="AN125" s="52"/>
      <c r="AO125" s="52"/>
      <c r="AP125" s="52"/>
      <c r="AQ125" s="52"/>
      <c r="AR125" s="52"/>
      <c r="AS125" s="52"/>
      <c r="AT125" s="52"/>
      <c r="AU125" s="274"/>
      <c r="AV125" s="274"/>
      <c r="AW125" s="274"/>
      <c r="AX125" s="52"/>
      <c r="AY125" s="52"/>
      <c r="AZ125" s="52"/>
      <c r="BA125" s="52"/>
      <c r="BB125" s="52"/>
      <c r="BC125" s="52"/>
      <c r="BD125" s="39"/>
      <c r="BE125" s="39"/>
      <c r="BF125" s="39"/>
      <c r="BG125" s="39"/>
      <c r="BH125" s="36"/>
    </row>
    <row r="126" spans="1:60">
      <c r="A126" s="83" t="e">
        <f t="shared" ca="1" si="29"/>
        <v>#N/A</v>
      </c>
      <c r="B126" s="35" t="e">
        <f t="shared" ca="1" si="27"/>
        <v>#N/A</v>
      </c>
      <c r="C126" s="51" t="e">
        <f ca="1">MATCH(D126,OFFSET(DUT!$C$17,(C125*(A126=A125))+1,0,$BE$23,1),0)+C125*(A126=A125)</f>
        <v>#N/A</v>
      </c>
      <c r="D126" s="322" t="e">
        <f t="shared" ca="1" si="28"/>
        <v>#N/A</v>
      </c>
      <c r="E126" s="37" t="e">
        <f ca="1">(OFFSET(DUT!$E$17,C126,0)-$BE$27)</f>
        <v>#N/A</v>
      </c>
      <c r="F126" s="105" t="e">
        <f ca="1">(OFFSET(DUT!$F$17,C126,0)-$BF$27)</f>
        <v>#N/A</v>
      </c>
      <c r="G126" s="37"/>
      <c r="H126" s="52"/>
      <c r="I126" s="52"/>
      <c r="J126" s="52"/>
      <c r="K126" s="52"/>
      <c r="L126" s="52"/>
      <c r="M126" s="52"/>
      <c r="N126" s="52"/>
      <c r="O126" s="52"/>
      <c r="P126" s="52"/>
      <c r="Q126" s="76"/>
      <c r="R126" s="76"/>
      <c r="S126" s="76"/>
      <c r="T126" s="52"/>
      <c r="U126" s="52"/>
      <c r="V126" s="52"/>
      <c r="W126" s="52"/>
      <c r="X126" s="52"/>
      <c r="Y126" s="52"/>
      <c r="Z126" s="52"/>
      <c r="AA126" s="274"/>
      <c r="AB126" s="274"/>
      <c r="AC126" s="274"/>
      <c r="AD126" s="52"/>
      <c r="AE126" s="52"/>
      <c r="AF126" s="52"/>
      <c r="AG126" s="52"/>
      <c r="AH126" s="52"/>
      <c r="AI126" s="52"/>
      <c r="AJ126" s="52"/>
      <c r="AK126" s="274"/>
      <c r="AL126" s="274"/>
      <c r="AM126" s="274"/>
      <c r="AN126" s="52"/>
      <c r="AO126" s="52"/>
      <c r="AP126" s="52"/>
      <c r="AQ126" s="52"/>
      <c r="AR126" s="52"/>
      <c r="AS126" s="52"/>
      <c r="AT126" s="52"/>
      <c r="AU126" s="274"/>
      <c r="AV126" s="274"/>
      <c r="AW126" s="274"/>
      <c r="AX126" s="52"/>
      <c r="AY126" s="52"/>
      <c r="AZ126" s="52"/>
      <c r="BA126" s="52"/>
      <c r="BB126" s="52"/>
      <c r="BC126" s="52"/>
      <c r="BD126" s="39"/>
      <c r="BE126" s="39"/>
      <c r="BF126" s="39"/>
      <c r="BG126" s="39"/>
      <c r="BH126" s="36"/>
    </row>
    <row r="127" spans="1:60">
      <c r="A127" s="83" t="e">
        <f t="shared" ca="1" si="29"/>
        <v>#N/A</v>
      </c>
      <c r="B127" s="35" t="e">
        <f t="shared" ca="1" si="27"/>
        <v>#N/A</v>
      </c>
      <c r="C127" s="51" t="e">
        <f ca="1">MATCH(D127,OFFSET(DUT!$C$17,(C126*(A127=A126))+1,0,$BE$23,1),0)+C126*(A127=A126)</f>
        <v>#N/A</v>
      </c>
      <c r="D127" s="322" t="e">
        <f t="shared" ca="1" si="28"/>
        <v>#N/A</v>
      </c>
      <c r="E127" s="37" t="e">
        <f ca="1">(OFFSET(DUT!$E$17,C127,0)-$BE$27)</f>
        <v>#N/A</v>
      </c>
      <c r="F127" s="105" t="e">
        <f ca="1">(OFFSET(DUT!$F$17,C127,0)-$BF$27)</f>
        <v>#N/A</v>
      </c>
      <c r="G127" s="37"/>
      <c r="H127" s="52"/>
      <c r="I127" s="52"/>
      <c r="J127" s="52"/>
      <c r="K127" s="52"/>
      <c r="L127" s="52"/>
      <c r="M127" s="52"/>
      <c r="N127" s="52"/>
      <c r="O127" s="52"/>
      <c r="P127" s="52"/>
      <c r="Q127" s="76"/>
      <c r="R127" s="76"/>
      <c r="S127" s="76"/>
      <c r="T127" s="52"/>
      <c r="U127" s="52"/>
      <c r="V127" s="52"/>
      <c r="W127" s="52"/>
      <c r="X127" s="52"/>
      <c r="Y127" s="52"/>
      <c r="Z127" s="52"/>
      <c r="AA127" s="274"/>
      <c r="AB127" s="274"/>
      <c r="AC127" s="274"/>
      <c r="AD127" s="52"/>
      <c r="AE127" s="52"/>
      <c r="AF127" s="52"/>
      <c r="AG127" s="52"/>
      <c r="AH127" s="52"/>
      <c r="AI127" s="52"/>
      <c r="AJ127" s="52"/>
      <c r="AK127" s="274"/>
      <c r="AL127" s="274"/>
      <c r="AM127" s="274"/>
      <c r="AN127" s="52"/>
      <c r="AO127" s="52"/>
      <c r="AP127" s="52"/>
      <c r="AQ127" s="52"/>
      <c r="AR127" s="52"/>
      <c r="AS127" s="52"/>
      <c r="AT127" s="52"/>
      <c r="AU127" s="274"/>
      <c r="AV127" s="274"/>
      <c r="AW127" s="274"/>
      <c r="AX127" s="52"/>
      <c r="AY127" s="52"/>
      <c r="AZ127" s="52"/>
      <c r="BA127" s="52"/>
      <c r="BB127" s="52"/>
      <c r="BC127" s="52"/>
      <c r="BD127" s="39"/>
      <c r="BE127" s="39"/>
      <c r="BF127" s="39"/>
      <c r="BG127" s="39"/>
      <c r="BH127" s="36"/>
    </row>
    <row r="128" spans="1:60">
      <c r="A128" s="83" t="e">
        <f t="shared" ca="1" si="29"/>
        <v>#N/A</v>
      </c>
      <c r="B128" s="35" t="e">
        <f t="shared" ca="1" si="27"/>
        <v>#N/A</v>
      </c>
      <c r="C128" s="51" t="e">
        <f ca="1">MATCH(D128,OFFSET(DUT!$C$17,(C127*(A128=A127))+1,0,$BE$23,1),0)+C127*(A128=A127)</f>
        <v>#N/A</v>
      </c>
      <c r="D128" s="322" t="e">
        <f t="shared" ca="1" si="28"/>
        <v>#N/A</v>
      </c>
      <c r="E128" s="37" t="e">
        <f ca="1">(OFFSET(DUT!$E$17,C128,0)-$BE$27)</f>
        <v>#N/A</v>
      </c>
      <c r="F128" s="105" t="e">
        <f ca="1">(OFFSET(DUT!$F$17,C128,0)-$BF$27)</f>
        <v>#N/A</v>
      </c>
      <c r="G128" s="37"/>
      <c r="H128" s="52"/>
      <c r="I128" s="52"/>
      <c r="J128" s="52"/>
      <c r="K128" s="52"/>
      <c r="L128" s="52"/>
      <c r="M128" s="52"/>
      <c r="N128" s="52"/>
      <c r="O128" s="52"/>
      <c r="P128" s="52"/>
      <c r="Q128" s="76"/>
      <c r="R128" s="76"/>
      <c r="S128" s="76"/>
      <c r="T128" s="52"/>
      <c r="U128" s="52"/>
      <c r="V128" s="52"/>
      <c r="W128" s="52"/>
      <c r="X128" s="52"/>
      <c r="Y128" s="52"/>
      <c r="Z128" s="52"/>
      <c r="AA128" s="274"/>
      <c r="AB128" s="274"/>
      <c r="AC128" s="274"/>
      <c r="AD128" s="52"/>
      <c r="AE128" s="52"/>
      <c r="AF128" s="52"/>
      <c r="AG128" s="52"/>
      <c r="AH128" s="52"/>
      <c r="AI128" s="52"/>
      <c r="AJ128" s="52"/>
      <c r="AK128" s="274"/>
      <c r="AL128" s="274"/>
      <c r="AM128" s="274"/>
      <c r="AN128" s="52"/>
      <c r="AO128" s="52"/>
      <c r="AP128" s="52"/>
      <c r="AQ128" s="52"/>
      <c r="AR128" s="52"/>
      <c r="AS128" s="52"/>
      <c r="AT128" s="52"/>
      <c r="AU128" s="274"/>
      <c r="AV128" s="274"/>
      <c r="AW128" s="274"/>
      <c r="AX128" s="52"/>
      <c r="AY128" s="52"/>
      <c r="AZ128" s="52"/>
      <c r="BA128" s="52"/>
      <c r="BB128" s="52"/>
      <c r="BC128" s="52"/>
      <c r="BD128" s="39"/>
      <c r="BE128" s="39"/>
      <c r="BF128" s="39"/>
      <c r="BG128" s="39"/>
      <c r="BH128" s="36"/>
    </row>
    <row r="129" spans="1:60">
      <c r="A129" s="83" t="e">
        <f t="shared" ca="1" si="29"/>
        <v>#N/A</v>
      </c>
      <c r="B129" s="35" t="e">
        <f t="shared" ca="1" si="27"/>
        <v>#N/A</v>
      </c>
      <c r="C129" s="51" t="e">
        <f ca="1">MATCH(D129,OFFSET(DUT!$C$17,(C128*(A129=A128))+1,0,$BE$23,1),0)+C128*(A129=A128)</f>
        <v>#N/A</v>
      </c>
      <c r="D129" s="322" t="e">
        <f t="shared" ca="1" si="28"/>
        <v>#N/A</v>
      </c>
      <c r="E129" s="37" t="e">
        <f ca="1">(OFFSET(DUT!$E$17,C129,0)-$BE$27)</f>
        <v>#N/A</v>
      </c>
      <c r="F129" s="105" t="e">
        <f ca="1">(OFFSET(DUT!$F$17,C129,0)-$BF$27)</f>
        <v>#N/A</v>
      </c>
      <c r="G129" s="37"/>
      <c r="H129" s="52"/>
      <c r="I129" s="52"/>
      <c r="J129" s="52"/>
      <c r="K129" s="52"/>
      <c r="L129" s="52"/>
      <c r="M129" s="52"/>
      <c r="N129" s="52"/>
      <c r="O129" s="52"/>
      <c r="P129" s="52"/>
      <c r="Q129" s="76"/>
      <c r="R129" s="76"/>
      <c r="S129" s="76"/>
      <c r="T129" s="52"/>
      <c r="U129" s="52"/>
      <c r="V129" s="52"/>
      <c r="W129" s="52"/>
      <c r="X129" s="52"/>
      <c r="Y129" s="52"/>
      <c r="Z129" s="52"/>
      <c r="AA129" s="274"/>
      <c r="AB129" s="274"/>
      <c r="AC129" s="274"/>
      <c r="AD129" s="52"/>
      <c r="AE129" s="52"/>
      <c r="AF129" s="52"/>
      <c r="AG129" s="52"/>
      <c r="AH129" s="52"/>
      <c r="AI129" s="52"/>
      <c r="AJ129" s="52"/>
      <c r="AK129" s="274"/>
      <c r="AL129" s="274"/>
      <c r="AM129" s="274"/>
      <c r="AN129" s="52"/>
      <c r="AO129" s="52"/>
      <c r="AP129" s="52"/>
      <c r="AQ129" s="52"/>
      <c r="AR129" s="52"/>
      <c r="AS129" s="52"/>
      <c r="AT129" s="52"/>
      <c r="AU129" s="274"/>
      <c r="AV129" s="274"/>
      <c r="AW129" s="274"/>
      <c r="AX129" s="52"/>
      <c r="AY129" s="52"/>
      <c r="AZ129" s="52"/>
      <c r="BA129" s="52"/>
      <c r="BB129" s="52"/>
      <c r="BC129" s="52"/>
      <c r="BD129" s="39"/>
      <c r="BE129" s="39"/>
      <c r="BF129" s="39"/>
      <c r="BG129" s="39"/>
      <c r="BH129" s="36"/>
    </row>
    <row r="130" spans="1:60">
      <c r="A130" s="83" t="e">
        <f t="shared" ca="1" si="29"/>
        <v>#N/A</v>
      </c>
      <c r="B130" s="35" t="e">
        <f t="shared" ca="1" si="27"/>
        <v>#N/A</v>
      </c>
      <c r="C130" s="51" t="e">
        <f ca="1">MATCH(D130,OFFSET(DUT!$C$17,(C129*(A130=A129))+1,0,$BE$23,1),0)+C129*(A130=A129)</f>
        <v>#N/A</v>
      </c>
      <c r="D130" s="322" t="e">
        <f t="shared" ca="1" si="28"/>
        <v>#N/A</v>
      </c>
      <c r="E130" s="37" t="e">
        <f ca="1">(OFFSET(DUT!$E$17,C130,0)-$BE$27)</f>
        <v>#N/A</v>
      </c>
      <c r="F130" s="105" t="e">
        <f ca="1">(OFFSET(DUT!$F$17,C130,0)-$BF$27)</f>
        <v>#N/A</v>
      </c>
      <c r="G130" s="37"/>
      <c r="H130" s="52"/>
      <c r="I130" s="52"/>
      <c r="J130" s="52"/>
      <c r="K130" s="52"/>
      <c r="L130" s="52"/>
      <c r="M130" s="52"/>
      <c r="N130" s="52"/>
      <c r="O130" s="52"/>
      <c r="P130" s="52"/>
      <c r="Q130" s="76"/>
      <c r="R130" s="76"/>
      <c r="S130" s="76"/>
      <c r="T130" s="52"/>
      <c r="U130" s="52"/>
      <c r="V130" s="52"/>
      <c r="W130" s="52"/>
      <c r="X130" s="52"/>
      <c r="Y130" s="52"/>
      <c r="Z130" s="52"/>
      <c r="AA130" s="274"/>
      <c r="AB130" s="274"/>
      <c r="AC130" s="274"/>
      <c r="AD130" s="52"/>
      <c r="AE130" s="52"/>
      <c r="AF130" s="52"/>
      <c r="AG130" s="52"/>
      <c r="AH130" s="52"/>
      <c r="AI130" s="52"/>
      <c r="AJ130" s="52"/>
      <c r="AK130" s="274"/>
      <c r="AL130" s="274"/>
      <c r="AM130" s="274"/>
      <c r="AN130" s="52"/>
      <c r="AO130" s="52"/>
      <c r="AP130" s="52"/>
      <c r="AQ130" s="52"/>
      <c r="AR130" s="52"/>
      <c r="AS130" s="52"/>
      <c r="AT130" s="52"/>
      <c r="AU130" s="274"/>
      <c r="AV130" s="274"/>
      <c r="AW130" s="274"/>
      <c r="AX130" s="52"/>
      <c r="AY130" s="52"/>
      <c r="AZ130" s="52"/>
      <c r="BA130" s="52"/>
      <c r="BB130" s="52"/>
      <c r="BC130" s="52"/>
      <c r="BD130" s="39"/>
      <c r="BE130" s="39"/>
      <c r="BF130" s="39"/>
      <c r="BG130" s="39"/>
      <c r="BH130" s="36"/>
    </row>
    <row r="131" spans="1:60">
      <c r="A131" s="83" t="e">
        <f t="shared" ca="1" si="29"/>
        <v>#N/A</v>
      </c>
      <c r="B131" s="35" t="e">
        <f t="shared" ca="1" si="27"/>
        <v>#N/A</v>
      </c>
      <c r="C131" s="51" t="e">
        <f ca="1">MATCH(D131,OFFSET(DUT!$C$17,(C130*(A131=A130))+1,0,$BE$23,1),0)+C130*(A131=A130)</f>
        <v>#N/A</v>
      </c>
      <c r="D131" s="322" t="e">
        <f t="shared" ca="1" si="28"/>
        <v>#N/A</v>
      </c>
      <c r="E131" s="37" t="e">
        <f ca="1">(OFFSET(DUT!$E$17,C131,0)-$BE$27)</f>
        <v>#N/A</v>
      </c>
      <c r="F131" s="105" t="e">
        <f ca="1">(OFFSET(DUT!$F$17,C131,0)-$BF$27)</f>
        <v>#N/A</v>
      </c>
      <c r="G131" s="37"/>
      <c r="H131" s="52"/>
      <c r="I131" s="52"/>
      <c r="J131" s="52"/>
      <c r="K131" s="52"/>
      <c r="L131" s="52"/>
      <c r="M131" s="52"/>
      <c r="N131" s="52"/>
      <c r="O131" s="52"/>
      <c r="P131" s="52"/>
      <c r="Q131" s="76"/>
      <c r="R131" s="76"/>
      <c r="S131" s="76"/>
      <c r="T131" s="52"/>
      <c r="U131" s="52"/>
      <c r="V131" s="52"/>
      <c r="W131" s="52"/>
      <c r="X131" s="52"/>
      <c r="Y131" s="52"/>
      <c r="Z131" s="52"/>
      <c r="AA131" s="274"/>
      <c r="AB131" s="274"/>
      <c r="AC131" s="274"/>
      <c r="AD131" s="52"/>
      <c r="AE131" s="52"/>
      <c r="AF131" s="52"/>
      <c r="AG131" s="52"/>
      <c r="AH131" s="52"/>
      <c r="AI131" s="52"/>
      <c r="AJ131" s="52"/>
      <c r="AK131" s="274"/>
      <c r="AL131" s="274"/>
      <c r="AM131" s="274"/>
      <c r="AN131" s="52"/>
      <c r="AO131" s="52"/>
      <c r="AP131" s="52"/>
      <c r="AQ131" s="52"/>
      <c r="AR131" s="52"/>
      <c r="AS131" s="52"/>
      <c r="AT131" s="52"/>
      <c r="AU131" s="274"/>
      <c r="AV131" s="274"/>
      <c r="AW131" s="274"/>
      <c r="AX131" s="52"/>
      <c r="AY131" s="52"/>
      <c r="AZ131" s="52"/>
      <c r="BA131" s="52"/>
      <c r="BB131" s="52"/>
      <c r="BC131" s="52"/>
      <c r="BD131" s="39"/>
      <c r="BE131" s="39"/>
      <c r="BF131" s="39"/>
      <c r="BG131" s="39"/>
      <c r="BH131" s="36"/>
    </row>
    <row r="132" spans="1:60">
      <c r="A132" s="83" t="e">
        <f t="shared" ref="A132:A163" ca="1" si="30">A131+(B131=OFFSET($BF$3,A131,0))</f>
        <v>#N/A</v>
      </c>
      <c r="B132" s="35" t="e">
        <f t="shared" ref="B132:B195" ca="1" si="31">IF(A132=A131,B131+1,1)</f>
        <v>#N/A</v>
      </c>
      <c r="C132" s="51" t="e">
        <f ca="1">MATCH(D132,OFFSET(DUT!$C$17,(C131*(A132=A131))+1,0,$BE$23,1),0)+C131*(A132=A131)</f>
        <v>#N/A</v>
      </c>
      <c r="D132" s="322" t="e">
        <f t="shared" ca="1" si="28"/>
        <v>#N/A</v>
      </c>
      <c r="E132" s="37" t="e">
        <f ca="1">(OFFSET(DUT!$E$17,C132,0)-$BE$27)</f>
        <v>#N/A</v>
      </c>
      <c r="F132" s="105" t="e">
        <f ca="1">(OFFSET(DUT!$F$17,C132,0)-$BF$27)</f>
        <v>#N/A</v>
      </c>
      <c r="G132" s="37"/>
      <c r="H132" s="52"/>
      <c r="I132" s="52"/>
      <c r="J132" s="52"/>
      <c r="K132" s="52"/>
      <c r="L132" s="52"/>
      <c r="M132" s="52"/>
      <c r="N132" s="52"/>
      <c r="O132" s="52"/>
      <c r="P132" s="52"/>
      <c r="Q132" s="76"/>
      <c r="R132" s="76"/>
      <c r="S132" s="76"/>
      <c r="T132" s="52"/>
      <c r="U132" s="52"/>
      <c r="V132" s="52"/>
      <c r="W132" s="52"/>
      <c r="X132" s="52"/>
      <c r="Y132" s="52"/>
      <c r="Z132" s="52"/>
      <c r="AA132" s="274"/>
      <c r="AB132" s="274"/>
      <c r="AC132" s="274"/>
      <c r="AD132" s="52"/>
      <c r="AE132" s="52"/>
      <c r="AF132" s="52"/>
      <c r="AG132" s="52"/>
      <c r="AH132" s="52"/>
      <c r="AI132" s="52"/>
      <c r="AJ132" s="52"/>
      <c r="AK132" s="274"/>
      <c r="AL132" s="274"/>
      <c r="AM132" s="274"/>
      <c r="AN132" s="52"/>
      <c r="AO132" s="52"/>
      <c r="AP132" s="52"/>
      <c r="AQ132" s="52"/>
      <c r="AR132" s="52"/>
      <c r="AS132" s="52"/>
      <c r="AT132" s="52"/>
      <c r="AU132" s="274"/>
      <c r="AV132" s="274"/>
      <c r="AW132" s="274"/>
      <c r="AX132" s="52"/>
      <c r="AY132" s="52"/>
      <c r="AZ132" s="52"/>
      <c r="BA132" s="52"/>
      <c r="BB132" s="52"/>
      <c r="BC132" s="52"/>
      <c r="BD132" s="39"/>
      <c r="BE132" s="39"/>
      <c r="BF132" s="39"/>
      <c r="BG132" s="39"/>
      <c r="BH132" s="36"/>
    </row>
    <row r="133" spans="1:60">
      <c r="A133" s="83" t="e">
        <f t="shared" ca="1" si="30"/>
        <v>#N/A</v>
      </c>
      <c r="B133" s="35" t="e">
        <f t="shared" ca="1" si="31"/>
        <v>#N/A</v>
      </c>
      <c r="C133" s="51" t="e">
        <f ca="1">MATCH(D133,OFFSET(DUT!$C$17,(C132*(A133=A132))+1,0,$BE$23,1),0)+C132*(A133=A132)</f>
        <v>#N/A</v>
      </c>
      <c r="D133" s="322" t="e">
        <f t="shared" ref="D133:D196" ca="1" si="32">OFFSET($BE$3,A133,0)</f>
        <v>#N/A</v>
      </c>
      <c r="E133" s="37" t="e">
        <f ca="1">(OFFSET(DUT!$E$17,C133,0)-$BE$27)</f>
        <v>#N/A</v>
      </c>
      <c r="F133" s="105" t="e">
        <f ca="1">(OFFSET(DUT!$F$17,C133,0)-$BF$27)</f>
        <v>#N/A</v>
      </c>
      <c r="G133" s="37"/>
      <c r="H133" s="52"/>
      <c r="I133" s="52"/>
      <c r="J133" s="52"/>
      <c r="K133" s="52"/>
      <c r="L133" s="52"/>
      <c r="M133" s="52"/>
      <c r="N133" s="52"/>
      <c r="O133" s="52"/>
      <c r="P133" s="52"/>
      <c r="Q133" s="76"/>
      <c r="R133" s="76"/>
      <c r="S133" s="76"/>
      <c r="T133" s="52"/>
      <c r="U133" s="52"/>
      <c r="V133" s="52"/>
      <c r="W133" s="52"/>
      <c r="X133" s="52"/>
      <c r="Y133" s="52"/>
      <c r="Z133" s="52"/>
      <c r="AA133" s="274"/>
      <c r="AB133" s="274"/>
      <c r="AC133" s="274"/>
      <c r="AD133" s="52"/>
      <c r="AE133" s="52"/>
      <c r="AF133" s="52"/>
      <c r="AG133" s="52"/>
      <c r="AH133" s="52"/>
      <c r="AI133" s="52"/>
      <c r="AJ133" s="52"/>
      <c r="AK133" s="274"/>
      <c r="AL133" s="274"/>
      <c r="AM133" s="274"/>
      <c r="AN133" s="52"/>
      <c r="AO133" s="52"/>
      <c r="AP133" s="52"/>
      <c r="AQ133" s="52"/>
      <c r="AR133" s="52"/>
      <c r="AS133" s="52"/>
      <c r="AT133" s="52"/>
      <c r="AU133" s="274"/>
      <c r="AV133" s="274"/>
      <c r="AW133" s="274"/>
      <c r="AX133" s="52"/>
      <c r="AY133" s="52"/>
      <c r="AZ133" s="52"/>
      <c r="BA133" s="52"/>
      <c r="BB133" s="52"/>
      <c r="BC133" s="52"/>
      <c r="BD133" s="39"/>
      <c r="BE133" s="39"/>
      <c r="BF133" s="39"/>
      <c r="BG133" s="39"/>
      <c r="BH133" s="36"/>
    </row>
    <row r="134" spans="1:60">
      <c r="A134" s="83" t="e">
        <f t="shared" ca="1" si="30"/>
        <v>#N/A</v>
      </c>
      <c r="B134" s="35" t="e">
        <f t="shared" ca="1" si="31"/>
        <v>#N/A</v>
      </c>
      <c r="C134" s="51" t="e">
        <f ca="1">MATCH(D134,OFFSET(DUT!$C$17,(C133*(A134=A133))+1,0,$BE$23,1),0)+C133*(A134=A133)</f>
        <v>#N/A</v>
      </c>
      <c r="D134" s="322" t="e">
        <f t="shared" ca="1" si="32"/>
        <v>#N/A</v>
      </c>
      <c r="E134" s="37" t="e">
        <f ca="1">(OFFSET(DUT!$E$17,C134,0)-$BE$27)</f>
        <v>#N/A</v>
      </c>
      <c r="F134" s="105" t="e">
        <f ca="1">(OFFSET(DUT!$F$17,C134,0)-$BF$27)</f>
        <v>#N/A</v>
      </c>
      <c r="G134" s="37"/>
      <c r="H134" s="52"/>
      <c r="I134" s="52"/>
      <c r="J134" s="52"/>
      <c r="K134" s="52"/>
      <c r="L134" s="52"/>
      <c r="M134" s="52"/>
      <c r="N134" s="52"/>
      <c r="O134" s="52"/>
      <c r="P134" s="52"/>
      <c r="Q134" s="76"/>
      <c r="R134" s="76"/>
      <c r="S134" s="76"/>
      <c r="T134" s="52"/>
      <c r="U134" s="52"/>
      <c r="V134" s="52"/>
      <c r="W134" s="52"/>
      <c r="X134" s="52"/>
      <c r="Y134" s="52"/>
      <c r="Z134" s="52"/>
      <c r="AA134" s="274"/>
      <c r="AB134" s="274"/>
      <c r="AC134" s="274"/>
      <c r="AD134" s="52"/>
      <c r="AE134" s="52"/>
      <c r="AF134" s="52"/>
      <c r="AG134" s="52"/>
      <c r="AH134" s="52"/>
      <c r="AI134" s="52"/>
      <c r="AJ134" s="52"/>
      <c r="AK134" s="274"/>
      <c r="AL134" s="274"/>
      <c r="AM134" s="274"/>
      <c r="AN134" s="52"/>
      <c r="AO134" s="52"/>
      <c r="AP134" s="52"/>
      <c r="AQ134" s="52"/>
      <c r="AR134" s="52"/>
      <c r="AS134" s="52"/>
      <c r="AT134" s="52"/>
      <c r="AU134" s="274"/>
      <c r="AV134" s="274"/>
      <c r="AW134" s="274"/>
      <c r="AX134" s="52"/>
      <c r="AY134" s="52"/>
      <c r="AZ134" s="52"/>
      <c r="BA134" s="52"/>
      <c r="BB134" s="52"/>
      <c r="BC134" s="52"/>
      <c r="BD134" s="39"/>
      <c r="BE134" s="39"/>
      <c r="BF134" s="39"/>
      <c r="BG134" s="39"/>
      <c r="BH134" s="36"/>
    </row>
    <row r="135" spans="1:60">
      <c r="A135" s="83" t="e">
        <f t="shared" ca="1" si="30"/>
        <v>#N/A</v>
      </c>
      <c r="B135" s="35" t="e">
        <f t="shared" ca="1" si="31"/>
        <v>#N/A</v>
      </c>
      <c r="C135" s="51" t="e">
        <f ca="1">MATCH(D135,OFFSET(DUT!$C$17,(C134*(A135=A134))+1,0,$BE$23,1),0)+C134*(A135=A134)</f>
        <v>#N/A</v>
      </c>
      <c r="D135" s="322" t="e">
        <f t="shared" ca="1" si="32"/>
        <v>#N/A</v>
      </c>
      <c r="E135" s="37" t="e">
        <f ca="1">(OFFSET(DUT!$E$17,C135,0)-$BE$27)</f>
        <v>#N/A</v>
      </c>
      <c r="F135" s="105" t="e">
        <f ca="1">(OFFSET(DUT!$F$17,C135,0)-$BF$27)</f>
        <v>#N/A</v>
      </c>
      <c r="G135" s="37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39"/>
      <c r="BE135" s="39"/>
      <c r="BF135" s="39"/>
      <c r="BG135" s="39"/>
      <c r="BH135" s="36"/>
    </row>
    <row r="136" spans="1:60">
      <c r="A136" s="83" t="e">
        <f t="shared" ca="1" si="30"/>
        <v>#N/A</v>
      </c>
      <c r="B136" s="35" t="e">
        <f t="shared" ca="1" si="31"/>
        <v>#N/A</v>
      </c>
      <c r="C136" s="51" t="e">
        <f ca="1">MATCH(D136,OFFSET(DUT!$C$17,(C135*(A136=A135))+1,0,$BE$23,1),0)+C135*(A136=A135)</f>
        <v>#N/A</v>
      </c>
      <c r="D136" s="322" t="e">
        <f t="shared" ca="1" si="32"/>
        <v>#N/A</v>
      </c>
      <c r="E136" s="37" t="e">
        <f ca="1">(OFFSET(DUT!$E$17,C136,0)-$BE$27)</f>
        <v>#N/A</v>
      </c>
      <c r="F136" s="105" t="e">
        <f ca="1">(OFFSET(DUT!$F$17,C136,0)-$BF$27)</f>
        <v>#N/A</v>
      </c>
      <c r="G136" s="37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39"/>
      <c r="BE136" s="39"/>
      <c r="BF136" s="39"/>
      <c r="BG136" s="39"/>
      <c r="BH136" s="36"/>
    </row>
    <row r="137" spans="1:60">
      <c r="A137" s="83" t="e">
        <f t="shared" ca="1" si="30"/>
        <v>#N/A</v>
      </c>
      <c r="B137" s="35" t="e">
        <f t="shared" ca="1" si="31"/>
        <v>#N/A</v>
      </c>
      <c r="C137" s="51" t="e">
        <f ca="1">MATCH(D137,OFFSET(DUT!$C$17,(C136*(A137=A136))+1,0,$BE$23,1),0)+C136*(A137=A136)</f>
        <v>#N/A</v>
      </c>
      <c r="D137" s="322" t="e">
        <f t="shared" ca="1" si="32"/>
        <v>#N/A</v>
      </c>
      <c r="E137" s="37" t="e">
        <f ca="1">(OFFSET(DUT!$E$17,C137,0)-$BE$27)</f>
        <v>#N/A</v>
      </c>
      <c r="F137" s="105" t="e">
        <f ca="1">(OFFSET(DUT!$F$17,C137,0)-$BF$27)</f>
        <v>#N/A</v>
      </c>
      <c r="G137" s="37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39"/>
      <c r="BE137" s="39"/>
      <c r="BF137" s="39"/>
      <c r="BG137" s="39"/>
      <c r="BH137" s="36"/>
    </row>
    <row r="138" spans="1:60">
      <c r="A138" s="83" t="e">
        <f t="shared" ca="1" si="30"/>
        <v>#N/A</v>
      </c>
      <c r="B138" s="35" t="e">
        <f t="shared" ca="1" si="31"/>
        <v>#N/A</v>
      </c>
      <c r="C138" s="51" t="e">
        <f ca="1">MATCH(D138,OFFSET(DUT!$C$17,(C137*(A138=A137))+1,0,$BE$23,1),0)+C137*(A138=A137)</f>
        <v>#N/A</v>
      </c>
      <c r="D138" s="322" t="e">
        <f t="shared" ca="1" si="32"/>
        <v>#N/A</v>
      </c>
      <c r="E138" s="37" t="e">
        <f ca="1">(OFFSET(DUT!$E$17,C138,0)-$BE$27)</f>
        <v>#N/A</v>
      </c>
      <c r="F138" s="105" t="e">
        <f ca="1">(OFFSET(DUT!$F$17,C138,0)-$BF$27)</f>
        <v>#N/A</v>
      </c>
      <c r="G138" s="37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39"/>
      <c r="BE138" s="39"/>
      <c r="BF138" s="39"/>
      <c r="BG138" s="39"/>
      <c r="BH138" s="36"/>
    </row>
    <row r="139" spans="1:60">
      <c r="A139" s="83" t="e">
        <f t="shared" ca="1" si="30"/>
        <v>#N/A</v>
      </c>
      <c r="B139" s="35" t="e">
        <f t="shared" ca="1" si="31"/>
        <v>#N/A</v>
      </c>
      <c r="C139" s="51" t="e">
        <f ca="1">MATCH(D139,OFFSET(DUT!$C$17,(C138*(A139=A138))+1,0,$BE$23,1),0)+C138*(A139=A138)</f>
        <v>#N/A</v>
      </c>
      <c r="D139" s="322" t="e">
        <f t="shared" ca="1" si="32"/>
        <v>#N/A</v>
      </c>
      <c r="E139" s="37" t="e">
        <f ca="1">(OFFSET(DUT!$E$17,C139,0)-$BE$27)</f>
        <v>#N/A</v>
      </c>
      <c r="F139" s="105" t="e">
        <f ca="1">(OFFSET(DUT!$F$17,C139,0)-$BF$27)</f>
        <v>#N/A</v>
      </c>
      <c r="G139" s="37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39"/>
      <c r="BE139" s="39"/>
      <c r="BF139" s="39"/>
      <c r="BG139" s="39"/>
      <c r="BH139" s="36"/>
    </row>
    <row r="140" spans="1:60">
      <c r="A140" s="83" t="e">
        <f t="shared" ca="1" si="30"/>
        <v>#N/A</v>
      </c>
      <c r="B140" s="35" t="e">
        <f t="shared" ca="1" si="31"/>
        <v>#N/A</v>
      </c>
      <c r="C140" s="51" t="e">
        <f ca="1">MATCH(D140,OFFSET(DUT!$C$17,(C139*(A140=A139))+1,0,$BE$23,1),0)+C139*(A140=A139)</f>
        <v>#N/A</v>
      </c>
      <c r="D140" s="322" t="e">
        <f t="shared" ca="1" si="32"/>
        <v>#N/A</v>
      </c>
      <c r="E140" s="37" t="e">
        <f ca="1">(OFFSET(DUT!$E$17,C140,0)-$BE$27)</f>
        <v>#N/A</v>
      </c>
      <c r="F140" s="105" t="e">
        <f ca="1">(OFFSET(DUT!$F$17,C140,0)-$BF$27)</f>
        <v>#N/A</v>
      </c>
      <c r="G140" s="37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39"/>
      <c r="BE140" s="39"/>
      <c r="BF140" s="39"/>
      <c r="BG140" s="39"/>
      <c r="BH140" s="36"/>
    </row>
    <row r="141" spans="1:60">
      <c r="A141" s="83" t="e">
        <f t="shared" ca="1" si="30"/>
        <v>#N/A</v>
      </c>
      <c r="B141" s="35" t="e">
        <f t="shared" ca="1" si="31"/>
        <v>#N/A</v>
      </c>
      <c r="C141" s="51" t="e">
        <f ca="1">MATCH(D141,OFFSET(DUT!$C$17,(C140*(A141=A140))+1,0,$BE$23,1),0)+C140*(A141=A140)</f>
        <v>#N/A</v>
      </c>
      <c r="D141" s="322" t="e">
        <f t="shared" ca="1" si="32"/>
        <v>#N/A</v>
      </c>
      <c r="E141" s="37" t="e">
        <f ca="1">(OFFSET(DUT!$E$17,C141,0)-$BE$27)</f>
        <v>#N/A</v>
      </c>
      <c r="F141" s="105" t="e">
        <f ca="1">(OFFSET(DUT!$F$17,C141,0)-$BF$27)</f>
        <v>#N/A</v>
      </c>
      <c r="G141" s="37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39"/>
      <c r="BE141" s="39"/>
      <c r="BF141" s="39"/>
      <c r="BG141" s="39"/>
      <c r="BH141" s="36"/>
    </row>
    <row r="142" spans="1:60">
      <c r="A142" s="83" t="e">
        <f t="shared" ca="1" si="30"/>
        <v>#N/A</v>
      </c>
      <c r="B142" s="35" t="e">
        <f t="shared" ca="1" si="31"/>
        <v>#N/A</v>
      </c>
      <c r="C142" s="51" t="e">
        <f ca="1">MATCH(D142,OFFSET(DUT!$C$17,(C141*(A142=A141))+1,0,$BE$23,1),0)+C141*(A142=A141)</f>
        <v>#N/A</v>
      </c>
      <c r="D142" s="322" t="e">
        <f t="shared" ca="1" si="32"/>
        <v>#N/A</v>
      </c>
      <c r="E142" s="37" t="e">
        <f ca="1">(OFFSET(DUT!$E$17,C142,0)-$BE$27)</f>
        <v>#N/A</v>
      </c>
      <c r="F142" s="105" t="e">
        <f ca="1">(OFFSET(DUT!$F$17,C142,0)-$BF$27)</f>
        <v>#N/A</v>
      </c>
      <c r="G142" s="37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39"/>
      <c r="BE142" s="39"/>
      <c r="BF142" s="39"/>
      <c r="BG142" s="39"/>
      <c r="BH142" s="36"/>
    </row>
    <row r="143" spans="1:60">
      <c r="A143" s="83" t="e">
        <f t="shared" ca="1" si="30"/>
        <v>#N/A</v>
      </c>
      <c r="B143" s="35" t="e">
        <f t="shared" ca="1" si="31"/>
        <v>#N/A</v>
      </c>
      <c r="C143" s="51" t="e">
        <f ca="1">MATCH(D143,OFFSET(DUT!$C$17,(C142*(A143=A142))+1,0,$BE$23,1),0)+C142*(A143=A142)</f>
        <v>#N/A</v>
      </c>
      <c r="D143" s="322" t="e">
        <f t="shared" ca="1" si="32"/>
        <v>#N/A</v>
      </c>
      <c r="E143" s="37" t="e">
        <f ca="1">(OFFSET(DUT!$E$17,C143,0)-$BE$27)</f>
        <v>#N/A</v>
      </c>
      <c r="F143" s="105" t="e">
        <f ca="1">(OFFSET(DUT!$F$17,C143,0)-$BF$27)</f>
        <v>#N/A</v>
      </c>
      <c r="G143" s="37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39"/>
      <c r="BE143" s="39"/>
      <c r="BF143" s="39"/>
      <c r="BG143" s="39"/>
      <c r="BH143" s="36"/>
    </row>
    <row r="144" spans="1:60">
      <c r="A144" s="83" t="e">
        <f t="shared" ca="1" si="30"/>
        <v>#N/A</v>
      </c>
      <c r="B144" s="35" t="e">
        <f t="shared" ca="1" si="31"/>
        <v>#N/A</v>
      </c>
      <c r="C144" s="51" t="e">
        <f ca="1">MATCH(D144,OFFSET(DUT!$C$17,(C143*(A144=A143))+1,0,$BE$23,1),0)+C143*(A144=A143)</f>
        <v>#N/A</v>
      </c>
      <c r="D144" s="322" t="e">
        <f t="shared" ca="1" si="32"/>
        <v>#N/A</v>
      </c>
      <c r="E144" s="37" t="e">
        <f ca="1">(OFFSET(DUT!$E$17,C144,0)-$BE$27)</f>
        <v>#N/A</v>
      </c>
      <c r="F144" s="105" t="e">
        <f ca="1">(OFFSET(DUT!$F$17,C144,0)-$BF$27)</f>
        <v>#N/A</v>
      </c>
      <c r="G144" s="37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39"/>
      <c r="BE144" s="39"/>
      <c r="BF144" s="39"/>
      <c r="BG144" s="39"/>
      <c r="BH144" s="36"/>
    </row>
    <row r="145" spans="1:60">
      <c r="A145" s="83" t="e">
        <f t="shared" ca="1" si="30"/>
        <v>#N/A</v>
      </c>
      <c r="B145" s="35" t="e">
        <f t="shared" ca="1" si="31"/>
        <v>#N/A</v>
      </c>
      <c r="C145" s="51" t="e">
        <f ca="1">MATCH(D145,OFFSET(DUT!$C$17,(C144*(A145=A144))+1,0,$BE$23,1),0)+C144*(A145=A144)</f>
        <v>#N/A</v>
      </c>
      <c r="D145" s="322" t="e">
        <f t="shared" ca="1" si="32"/>
        <v>#N/A</v>
      </c>
      <c r="E145" s="37" t="e">
        <f ca="1">(OFFSET(DUT!$E$17,C145,0)-$BE$27)</f>
        <v>#N/A</v>
      </c>
      <c r="F145" s="105" t="e">
        <f ca="1">(OFFSET(DUT!$F$17,C145,0)-$BF$27)</f>
        <v>#N/A</v>
      </c>
      <c r="G145" s="37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39"/>
      <c r="BE145" s="39"/>
      <c r="BF145" s="39"/>
      <c r="BG145" s="39"/>
      <c r="BH145" s="36"/>
    </row>
    <row r="146" spans="1:60">
      <c r="A146" s="83" t="e">
        <f t="shared" ca="1" si="30"/>
        <v>#N/A</v>
      </c>
      <c r="B146" s="35" t="e">
        <f t="shared" ca="1" si="31"/>
        <v>#N/A</v>
      </c>
      <c r="C146" s="51" t="e">
        <f ca="1">MATCH(D146,OFFSET(DUT!$C$17,(C145*(A146=A145))+1,0,$BE$23,1),0)+C145*(A146=A145)</f>
        <v>#N/A</v>
      </c>
      <c r="D146" s="322" t="e">
        <f t="shared" ca="1" si="32"/>
        <v>#N/A</v>
      </c>
      <c r="E146" s="37" t="e">
        <f ca="1">(OFFSET(DUT!$E$17,C146,0)-$BE$27)</f>
        <v>#N/A</v>
      </c>
      <c r="F146" s="105" t="e">
        <f ca="1">(OFFSET(DUT!$F$17,C146,0)-$BF$27)</f>
        <v>#N/A</v>
      </c>
      <c r="G146" s="37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39"/>
      <c r="BE146" s="39"/>
      <c r="BF146" s="39"/>
      <c r="BG146" s="39"/>
      <c r="BH146" s="36"/>
    </row>
    <row r="147" spans="1:60">
      <c r="A147" s="83" t="e">
        <f t="shared" ca="1" si="30"/>
        <v>#N/A</v>
      </c>
      <c r="B147" s="35" t="e">
        <f t="shared" ca="1" si="31"/>
        <v>#N/A</v>
      </c>
      <c r="C147" s="51" t="e">
        <f ca="1">MATCH(D147,OFFSET(DUT!$C$17,(C146*(A147=A146))+1,0,$BE$23,1),0)+C146*(A147=A146)</f>
        <v>#N/A</v>
      </c>
      <c r="D147" s="322" t="e">
        <f t="shared" ca="1" si="32"/>
        <v>#N/A</v>
      </c>
      <c r="E147" s="37" t="e">
        <f ca="1">(OFFSET(DUT!$E$17,C147,0)-$BE$27)</f>
        <v>#N/A</v>
      </c>
      <c r="F147" s="105" t="e">
        <f ca="1">(OFFSET(DUT!$F$17,C147,0)-$BF$27)</f>
        <v>#N/A</v>
      </c>
      <c r="G147" s="37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39"/>
      <c r="BE147" s="39"/>
      <c r="BF147" s="39"/>
      <c r="BG147" s="39"/>
      <c r="BH147" s="36"/>
    </row>
    <row r="148" spans="1:60">
      <c r="A148" s="83" t="e">
        <f t="shared" ca="1" si="30"/>
        <v>#N/A</v>
      </c>
      <c r="B148" s="35" t="e">
        <f t="shared" ca="1" si="31"/>
        <v>#N/A</v>
      </c>
      <c r="C148" s="51" t="e">
        <f ca="1">MATCH(D148,OFFSET(DUT!$C$17,(C147*(A148=A147))+1,0,$BE$23,1),0)+C147*(A148=A147)</f>
        <v>#N/A</v>
      </c>
      <c r="D148" s="322" t="e">
        <f t="shared" ca="1" si="32"/>
        <v>#N/A</v>
      </c>
      <c r="E148" s="37" t="e">
        <f ca="1">(OFFSET(DUT!$E$17,C148,0)-$BE$27)</f>
        <v>#N/A</v>
      </c>
      <c r="F148" s="105" t="e">
        <f ca="1">(OFFSET(DUT!$F$17,C148,0)-$BF$27)</f>
        <v>#N/A</v>
      </c>
      <c r="G148" s="37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39"/>
      <c r="BE148" s="39"/>
      <c r="BF148" s="39"/>
      <c r="BG148" s="39"/>
      <c r="BH148" s="36"/>
    </row>
    <row r="149" spans="1:60">
      <c r="A149" s="83" t="e">
        <f t="shared" ca="1" si="30"/>
        <v>#N/A</v>
      </c>
      <c r="B149" s="35" t="e">
        <f t="shared" ca="1" si="31"/>
        <v>#N/A</v>
      </c>
      <c r="C149" s="51" t="e">
        <f ca="1">MATCH(D149,OFFSET(DUT!$C$17,(C148*(A149=A148))+1,0,$BE$23,1),0)+C148*(A149=A148)</f>
        <v>#N/A</v>
      </c>
      <c r="D149" s="322" t="e">
        <f t="shared" ca="1" si="32"/>
        <v>#N/A</v>
      </c>
      <c r="E149" s="37" t="e">
        <f ca="1">(OFFSET(DUT!$E$17,C149,0)-$BE$27)</f>
        <v>#N/A</v>
      </c>
      <c r="F149" s="105" t="e">
        <f ca="1">(OFFSET(DUT!$F$17,C149,0)-$BF$27)</f>
        <v>#N/A</v>
      </c>
      <c r="G149" s="37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39"/>
      <c r="BE149" s="39"/>
      <c r="BF149" s="39"/>
      <c r="BG149" s="39"/>
      <c r="BH149" s="36"/>
    </row>
    <row r="150" spans="1:60">
      <c r="A150" s="83" t="e">
        <f t="shared" ca="1" si="30"/>
        <v>#N/A</v>
      </c>
      <c r="B150" s="35" t="e">
        <f t="shared" ca="1" si="31"/>
        <v>#N/A</v>
      </c>
      <c r="C150" s="51" t="e">
        <f ca="1">MATCH(D150,OFFSET(DUT!$C$17,(C149*(A150=A149))+1,0,$BE$23,1),0)+C149*(A150=A149)</f>
        <v>#N/A</v>
      </c>
      <c r="D150" s="322" t="e">
        <f t="shared" ca="1" si="32"/>
        <v>#N/A</v>
      </c>
      <c r="E150" s="37" t="e">
        <f ca="1">(OFFSET(DUT!$E$17,C150,0)-$BE$27)</f>
        <v>#N/A</v>
      </c>
      <c r="F150" s="105" t="e">
        <f ca="1">(OFFSET(DUT!$F$17,C150,0)-$BF$27)</f>
        <v>#N/A</v>
      </c>
      <c r="G150" s="37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39"/>
      <c r="BE150" s="39"/>
      <c r="BF150" s="39"/>
      <c r="BG150" s="39"/>
      <c r="BH150" s="36"/>
    </row>
    <row r="151" spans="1:60">
      <c r="A151" s="83" t="e">
        <f t="shared" ca="1" si="30"/>
        <v>#N/A</v>
      </c>
      <c r="B151" s="35" t="e">
        <f t="shared" ca="1" si="31"/>
        <v>#N/A</v>
      </c>
      <c r="C151" s="51" t="e">
        <f ca="1">MATCH(D151,OFFSET(DUT!$C$17,(C150*(A151=A150))+1,0,$BE$23,1),0)+C150*(A151=A150)</f>
        <v>#N/A</v>
      </c>
      <c r="D151" s="322" t="e">
        <f t="shared" ca="1" si="32"/>
        <v>#N/A</v>
      </c>
      <c r="E151" s="37" t="e">
        <f ca="1">(OFFSET(DUT!$E$17,C151,0)-$BE$27)</f>
        <v>#N/A</v>
      </c>
      <c r="F151" s="105" t="e">
        <f ca="1">(OFFSET(DUT!$F$17,C151,0)-$BF$27)</f>
        <v>#N/A</v>
      </c>
      <c r="G151" s="37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39"/>
      <c r="BE151" s="39"/>
      <c r="BF151" s="39"/>
      <c r="BG151" s="39"/>
      <c r="BH151" s="36"/>
    </row>
    <row r="152" spans="1:60">
      <c r="A152" s="83" t="e">
        <f t="shared" ca="1" si="30"/>
        <v>#N/A</v>
      </c>
      <c r="B152" s="35" t="e">
        <f t="shared" ca="1" si="31"/>
        <v>#N/A</v>
      </c>
      <c r="C152" s="51" t="e">
        <f ca="1">MATCH(D152,OFFSET(DUT!$C$17,(C151*(A152=A151))+1,0,$BE$23,1),0)+C151*(A152=A151)</f>
        <v>#N/A</v>
      </c>
      <c r="D152" s="322" t="e">
        <f t="shared" ca="1" si="32"/>
        <v>#N/A</v>
      </c>
      <c r="E152" s="37" t="e">
        <f ca="1">(OFFSET(DUT!$E$17,C152,0)-$BE$27)</f>
        <v>#N/A</v>
      </c>
      <c r="F152" s="105" t="e">
        <f ca="1">(OFFSET(DUT!$F$17,C152,0)-$BF$27)</f>
        <v>#N/A</v>
      </c>
      <c r="G152" s="37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39"/>
      <c r="BE152" s="39"/>
      <c r="BF152" s="39"/>
      <c r="BG152" s="39"/>
      <c r="BH152" s="36"/>
    </row>
    <row r="153" spans="1:60">
      <c r="A153" s="83" t="e">
        <f t="shared" ca="1" si="30"/>
        <v>#N/A</v>
      </c>
      <c r="B153" s="35" t="e">
        <f t="shared" ca="1" si="31"/>
        <v>#N/A</v>
      </c>
      <c r="C153" s="51" t="e">
        <f ca="1">MATCH(D153,OFFSET(DUT!$C$17,(C152*(A153=A152))+1,0,$BE$23,1),0)+C152*(A153=A152)</f>
        <v>#N/A</v>
      </c>
      <c r="D153" s="322" t="e">
        <f t="shared" ca="1" si="32"/>
        <v>#N/A</v>
      </c>
      <c r="E153" s="37" t="e">
        <f ca="1">(OFFSET(DUT!$E$17,C153,0)-$BE$27)</f>
        <v>#N/A</v>
      </c>
      <c r="F153" s="105" t="e">
        <f ca="1">(OFFSET(DUT!$F$17,C153,0)-$BF$27)</f>
        <v>#N/A</v>
      </c>
      <c r="G153" s="37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39"/>
      <c r="BE153" s="39"/>
      <c r="BF153" s="39"/>
      <c r="BG153" s="39"/>
      <c r="BH153" s="36"/>
    </row>
    <row r="154" spans="1:60">
      <c r="A154" s="83" t="e">
        <f t="shared" ca="1" si="30"/>
        <v>#N/A</v>
      </c>
      <c r="B154" s="35" t="e">
        <f t="shared" ca="1" si="31"/>
        <v>#N/A</v>
      </c>
      <c r="C154" s="51" t="e">
        <f ca="1">MATCH(D154,OFFSET(DUT!$C$17,(C153*(A154=A153))+1,0,$BE$23,1),0)+C153*(A154=A153)</f>
        <v>#N/A</v>
      </c>
      <c r="D154" s="322" t="e">
        <f t="shared" ca="1" si="32"/>
        <v>#N/A</v>
      </c>
      <c r="E154" s="37" t="e">
        <f ca="1">(OFFSET(DUT!$E$17,C154,0)-$BE$27)</f>
        <v>#N/A</v>
      </c>
      <c r="F154" s="105" t="e">
        <f ca="1">(OFFSET(DUT!$F$17,C154,0)-$BF$27)</f>
        <v>#N/A</v>
      </c>
      <c r="G154" s="37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39"/>
      <c r="BE154" s="39"/>
      <c r="BF154" s="39"/>
      <c r="BG154" s="39"/>
      <c r="BH154" s="36"/>
    </row>
    <row r="155" spans="1:60">
      <c r="A155" s="83" t="e">
        <f t="shared" ca="1" si="30"/>
        <v>#N/A</v>
      </c>
      <c r="B155" s="35" t="e">
        <f t="shared" ca="1" si="31"/>
        <v>#N/A</v>
      </c>
      <c r="C155" s="51" t="e">
        <f ca="1">MATCH(D155,OFFSET(DUT!$C$17,(C154*(A155=A154))+1,0,$BE$23,1),0)+C154*(A155=A154)</f>
        <v>#N/A</v>
      </c>
      <c r="D155" s="322" t="e">
        <f t="shared" ca="1" si="32"/>
        <v>#N/A</v>
      </c>
      <c r="E155" s="37" t="e">
        <f ca="1">(OFFSET(DUT!$E$17,C155,0)-$BE$27)</f>
        <v>#N/A</v>
      </c>
      <c r="F155" s="105" t="e">
        <f ca="1">(OFFSET(DUT!$F$17,C155,0)-$BF$27)</f>
        <v>#N/A</v>
      </c>
      <c r="G155" s="37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39"/>
      <c r="BE155" s="39"/>
      <c r="BF155" s="39"/>
      <c r="BG155" s="39"/>
      <c r="BH155" s="36"/>
    </row>
    <row r="156" spans="1:60">
      <c r="A156" s="83" t="e">
        <f t="shared" ca="1" si="30"/>
        <v>#N/A</v>
      </c>
      <c r="B156" s="35" t="e">
        <f t="shared" ca="1" si="31"/>
        <v>#N/A</v>
      </c>
      <c r="C156" s="51" t="e">
        <f ca="1">MATCH(D156,OFFSET(DUT!$C$17,(C155*(A156=A155))+1,0,$BE$23,1),0)+C155*(A156=A155)</f>
        <v>#N/A</v>
      </c>
      <c r="D156" s="322" t="e">
        <f t="shared" ca="1" si="32"/>
        <v>#N/A</v>
      </c>
      <c r="E156" s="37" t="e">
        <f ca="1">(OFFSET(DUT!$E$17,C156,0)-$BE$27)</f>
        <v>#N/A</v>
      </c>
      <c r="F156" s="105" t="e">
        <f ca="1">(OFFSET(DUT!$F$17,C156,0)-$BF$27)</f>
        <v>#N/A</v>
      </c>
      <c r="G156" s="37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39"/>
      <c r="BE156" s="39"/>
      <c r="BF156" s="39"/>
      <c r="BG156" s="39"/>
      <c r="BH156" s="36"/>
    </row>
    <row r="157" spans="1:60">
      <c r="A157" s="83" t="e">
        <f t="shared" ca="1" si="30"/>
        <v>#N/A</v>
      </c>
      <c r="B157" s="35" t="e">
        <f t="shared" ca="1" si="31"/>
        <v>#N/A</v>
      </c>
      <c r="C157" s="51" t="e">
        <f ca="1">MATCH(D157,OFFSET(DUT!$C$17,(C156*(A157=A156))+1,0,$BE$23,1),0)+C156*(A157=A156)</f>
        <v>#N/A</v>
      </c>
      <c r="D157" s="322" t="e">
        <f t="shared" ca="1" si="32"/>
        <v>#N/A</v>
      </c>
      <c r="E157" s="37" t="e">
        <f ca="1">(OFFSET(DUT!$E$17,C157,0)-$BE$27)</f>
        <v>#N/A</v>
      </c>
      <c r="F157" s="105" t="e">
        <f ca="1">(OFFSET(DUT!$F$17,C157,0)-$BF$27)</f>
        <v>#N/A</v>
      </c>
      <c r="G157" s="37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39"/>
      <c r="BE157" s="39"/>
      <c r="BF157" s="39"/>
      <c r="BG157" s="39"/>
      <c r="BH157" s="36"/>
    </row>
    <row r="158" spans="1:60">
      <c r="A158" s="83" t="e">
        <f t="shared" ca="1" si="30"/>
        <v>#N/A</v>
      </c>
      <c r="B158" s="35" t="e">
        <f t="shared" ca="1" si="31"/>
        <v>#N/A</v>
      </c>
      <c r="C158" s="51" t="e">
        <f ca="1">MATCH(D158,OFFSET(DUT!$C$17,(C157*(A158=A157))+1,0,$BE$23,1),0)+C157*(A158=A157)</f>
        <v>#N/A</v>
      </c>
      <c r="D158" s="322" t="e">
        <f t="shared" ca="1" si="32"/>
        <v>#N/A</v>
      </c>
      <c r="E158" s="37" t="e">
        <f ca="1">(OFFSET(DUT!$E$17,C158,0)-$BE$27)</f>
        <v>#N/A</v>
      </c>
      <c r="F158" s="105" t="e">
        <f ca="1">(OFFSET(DUT!$F$17,C158,0)-$BF$27)</f>
        <v>#N/A</v>
      </c>
      <c r="G158" s="37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39"/>
      <c r="BE158" s="39"/>
      <c r="BF158" s="39"/>
      <c r="BG158" s="39"/>
      <c r="BH158" s="36"/>
    </row>
    <row r="159" spans="1:60">
      <c r="A159" s="83" t="e">
        <f t="shared" ca="1" si="30"/>
        <v>#N/A</v>
      </c>
      <c r="B159" s="35" t="e">
        <f t="shared" ca="1" si="31"/>
        <v>#N/A</v>
      </c>
      <c r="C159" s="51" t="e">
        <f ca="1">MATCH(D159,OFFSET(DUT!$C$17,(C158*(A159=A158))+1,0,$BE$23,1),0)+C158*(A159=A158)</f>
        <v>#N/A</v>
      </c>
      <c r="D159" s="322" t="e">
        <f t="shared" ca="1" si="32"/>
        <v>#N/A</v>
      </c>
      <c r="E159" s="37" t="e">
        <f ca="1">(OFFSET(DUT!$E$17,C159,0)-$BE$27)</f>
        <v>#N/A</v>
      </c>
      <c r="F159" s="105" t="e">
        <f ca="1">(OFFSET(DUT!$F$17,C159,0)-$BF$27)</f>
        <v>#N/A</v>
      </c>
      <c r="G159" s="37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39"/>
      <c r="BE159" s="39"/>
      <c r="BF159" s="39"/>
      <c r="BG159" s="39"/>
      <c r="BH159" s="36"/>
    </row>
    <row r="160" spans="1:60">
      <c r="A160" s="83" t="e">
        <f t="shared" ca="1" si="30"/>
        <v>#N/A</v>
      </c>
      <c r="B160" s="35" t="e">
        <f t="shared" ca="1" si="31"/>
        <v>#N/A</v>
      </c>
      <c r="C160" s="51" t="e">
        <f ca="1">MATCH(D160,OFFSET(DUT!$C$17,(C159*(A160=A159))+1,0,$BE$23,1),0)+C159*(A160=A159)</f>
        <v>#N/A</v>
      </c>
      <c r="D160" s="322" t="e">
        <f t="shared" ca="1" si="32"/>
        <v>#N/A</v>
      </c>
      <c r="E160" s="37" t="e">
        <f ca="1">(OFFSET(DUT!$E$17,C160,0)-$BE$27)</f>
        <v>#N/A</v>
      </c>
      <c r="F160" s="105" t="e">
        <f ca="1">(OFFSET(DUT!$F$17,C160,0)-$BF$27)</f>
        <v>#N/A</v>
      </c>
      <c r="G160" s="37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39"/>
      <c r="BE160" s="39"/>
      <c r="BF160" s="39"/>
      <c r="BG160" s="39"/>
      <c r="BH160" s="36"/>
    </row>
    <row r="161" spans="1:60">
      <c r="A161" s="83" t="e">
        <f t="shared" ca="1" si="30"/>
        <v>#N/A</v>
      </c>
      <c r="B161" s="35" t="e">
        <f t="shared" ca="1" si="31"/>
        <v>#N/A</v>
      </c>
      <c r="C161" s="51" t="e">
        <f ca="1">MATCH(D161,OFFSET(DUT!$C$17,(C160*(A161=A160))+1,0,$BE$23,1),0)+C160*(A161=A160)</f>
        <v>#N/A</v>
      </c>
      <c r="D161" s="322" t="e">
        <f t="shared" ca="1" si="32"/>
        <v>#N/A</v>
      </c>
      <c r="E161" s="37" t="e">
        <f ca="1">(OFFSET(DUT!$E$17,C161,0)-$BE$27)</f>
        <v>#N/A</v>
      </c>
      <c r="F161" s="105" t="e">
        <f ca="1">(OFFSET(DUT!$F$17,C161,0)-$BF$27)</f>
        <v>#N/A</v>
      </c>
      <c r="G161" s="37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39"/>
      <c r="BE161" s="39"/>
      <c r="BF161" s="39"/>
      <c r="BG161" s="39"/>
      <c r="BH161" s="36"/>
    </row>
    <row r="162" spans="1:60">
      <c r="A162" s="83" t="e">
        <f t="shared" ca="1" si="30"/>
        <v>#N/A</v>
      </c>
      <c r="B162" s="35" t="e">
        <f t="shared" ca="1" si="31"/>
        <v>#N/A</v>
      </c>
      <c r="C162" s="51" t="e">
        <f ca="1">MATCH(D162,OFFSET(DUT!$C$17,(C161*(A162=A161))+1,0,$BE$23,1),0)+C161*(A162=A161)</f>
        <v>#N/A</v>
      </c>
      <c r="D162" s="322" t="e">
        <f t="shared" ca="1" si="32"/>
        <v>#N/A</v>
      </c>
      <c r="E162" s="37" t="e">
        <f ca="1">(OFFSET(DUT!$E$17,C162,0)-$BE$27)</f>
        <v>#N/A</v>
      </c>
      <c r="F162" s="105" t="e">
        <f ca="1">(OFFSET(DUT!$F$17,C162,0)-$BF$27)</f>
        <v>#N/A</v>
      </c>
      <c r="G162" s="37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39"/>
      <c r="BE162" s="39"/>
      <c r="BF162" s="39"/>
      <c r="BG162" s="39"/>
      <c r="BH162" s="36"/>
    </row>
    <row r="163" spans="1:60">
      <c r="A163" s="83" t="e">
        <f t="shared" ca="1" si="30"/>
        <v>#N/A</v>
      </c>
      <c r="B163" s="35" t="e">
        <f t="shared" ca="1" si="31"/>
        <v>#N/A</v>
      </c>
      <c r="C163" s="51" t="e">
        <f ca="1">MATCH(D163,OFFSET(DUT!$C$17,(C162*(A163=A162))+1,0,$BE$23,1),0)+C162*(A163=A162)</f>
        <v>#N/A</v>
      </c>
      <c r="D163" s="322" t="e">
        <f t="shared" ca="1" si="32"/>
        <v>#N/A</v>
      </c>
      <c r="E163" s="37" t="e">
        <f ca="1">(OFFSET(DUT!$E$17,C163,0)-$BE$27)</f>
        <v>#N/A</v>
      </c>
      <c r="F163" s="105" t="e">
        <f ca="1">(OFFSET(DUT!$F$17,C163,0)-$BF$27)</f>
        <v>#N/A</v>
      </c>
      <c r="G163" s="37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39"/>
      <c r="BE163" s="39"/>
      <c r="BF163" s="39"/>
      <c r="BG163" s="39"/>
      <c r="BH163" s="36"/>
    </row>
    <row r="164" spans="1:60">
      <c r="A164" s="83" t="e">
        <f t="shared" ref="A164:A195" ca="1" si="33">A163+(B163=OFFSET($BF$3,A163,0))</f>
        <v>#N/A</v>
      </c>
      <c r="B164" s="35" t="e">
        <f t="shared" ca="1" si="31"/>
        <v>#N/A</v>
      </c>
      <c r="C164" s="51" t="e">
        <f ca="1">MATCH(D164,OFFSET(DUT!$C$17,(C163*(A164=A163))+1,0,$BE$23,1),0)+C163*(A164=A163)</f>
        <v>#N/A</v>
      </c>
      <c r="D164" s="322" t="e">
        <f t="shared" ca="1" si="32"/>
        <v>#N/A</v>
      </c>
      <c r="E164" s="37" t="e">
        <f ca="1">(OFFSET(DUT!$E$17,C164,0)-$BE$27)</f>
        <v>#N/A</v>
      </c>
      <c r="F164" s="105" t="e">
        <f ca="1">(OFFSET(DUT!$F$17,C164,0)-$BF$27)</f>
        <v>#N/A</v>
      </c>
      <c r="G164" s="37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39"/>
      <c r="BE164" s="39"/>
      <c r="BF164" s="39"/>
      <c r="BG164" s="39"/>
      <c r="BH164" s="36"/>
    </row>
    <row r="165" spans="1:60">
      <c r="A165" s="83" t="e">
        <f t="shared" ca="1" si="33"/>
        <v>#N/A</v>
      </c>
      <c r="B165" s="35" t="e">
        <f t="shared" ca="1" si="31"/>
        <v>#N/A</v>
      </c>
      <c r="C165" s="51" t="e">
        <f ca="1">MATCH(D165,OFFSET(DUT!$C$17,(C164*(A165=A164))+1,0,$BE$23,1),0)+C164*(A165=A164)</f>
        <v>#N/A</v>
      </c>
      <c r="D165" s="322" t="e">
        <f t="shared" ca="1" si="32"/>
        <v>#N/A</v>
      </c>
      <c r="E165" s="37" t="e">
        <f ca="1">(OFFSET(DUT!$E$17,C165,0)-$BE$27)</f>
        <v>#N/A</v>
      </c>
      <c r="F165" s="105" t="e">
        <f ca="1">(OFFSET(DUT!$F$17,C165,0)-$BF$27)</f>
        <v>#N/A</v>
      </c>
      <c r="G165" s="37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39"/>
      <c r="BE165" s="39"/>
      <c r="BF165" s="39"/>
      <c r="BG165" s="39"/>
      <c r="BH165" s="36"/>
    </row>
    <row r="166" spans="1:60">
      <c r="A166" s="83" t="e">
        <f t="shared" ca="1" si="33"/>
        <v>#N/A</v>
      </c>
      <c r="B166" s="35" t="e">
        <f t="shared" ca="1" si="31"/>
        <v>#N/A</v>
      </c>
      <c r="C166" s="51" t="e">
        <f ca="1">MATCH(D166,OFFSET(DUT!$C$17,(C165*(A166=A165))+1,0,$BE$23,1),0)+C165*(A166=A165)</f>
        <v>#N/A</v>
      </c>
      <c r="D166" s="322" t="e">
        <f t="shared" ca="1" si="32"/>
        <v>#N/A</v>
      </c>
      <c r="E166" s="37" t="e">
        <f ca="1">(OFFSET(DUT!$E$17,C166,0)-$BE$27)</f>
        <v>#N/A</v>
      </c>
      <c r="F166" s="105" t="e">
        <f ca="1">(OFFSET(DUT!$F$17,C166,0)-$BF$27)</f>
        <v>#N/A</v>
      </c>
      <c r="G166" s="37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39"/>
      <c r="BE166" s="39"/>
      <c r="BF166" s="39"/>
      <c r="BG166" s="39"/>
      <c r="BH166" s="36"/>
    </row>
    <row r="167" spans="1:60">
      <c r="A167" s="83" t="e">
        <f t="shared" ca="1" si="33"/>
        <v>#N/A</v>
      </c>
      <c r="B167" s="35" t="e">
        <f t="shared" ca="1" si="31"/>
        <v>#N/A</v>
      </c>
      <c r="C167" s="51" t="e">
        <f ca="1">MATCH(D167,OFFSET(DUT!$C$17,(C166*(A167=A166))+1,0,$BE$23,1),0)+C166*(A167=A166)</f>
        <v>#N/A</v>
      </c>
      <c r="D167" s="322" t="e">
        <f t="shared" ca="1" si="32"/>
        <v>#N/A</v>
      </c>
      <c r="E167" s="37" t="e">
        <f ca="1">(OFFSET(DUT!$E$17,C167,0)-$BE$27)</f>
        <v>#N/A</v>
      </c>
      <c r="F167" s="105" t="e">
        <f ca="1">(OFFSET(DUT!$F$17,C167,0)-$BF$27)</f>
        <v>#N/A</v>
      </c>
      <c r="G167" s="37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39"/>
      <c r="BE167" s="39"/>
      <c r="BF167" s="39"/>
      <c r="BG167" s="39"/>
      <c r="BH167" s="36"/>
    </row>
    <row r="168" spans="1:60">
      <c r="A168" s="83" t="e">
        <f t="shared" ca="1" si="33"/>
        <v>#N/A</v>
      </c>
      <c r="B168" s="35" t="e">
        <f t="shared" ca="1" si="31"/>
        <v>#N/A</v>
      </c>
      <c r="C168" s="51" t="e">
        <f ca="1">MATCH(D168,OFFSET(DUT!$C$17,(C167*(A168=A167))+1,0,$BE$23,1),0)+C167*(A168=A167)</f>
        <v>#N/A</v>
      </c>
      <c r="D168" s="322" t="e">
        <f t="shared" ca="1" si="32"/>
        <v>#N/A</v>
      </c>
      <c r="E168" s="37" t="e">
        <f ca="1">(OFFSET(DUT!$E$17,C168,0)-$BE$27)</f>
        <v>#N/A</v>
      </c>
      <c r="F168" s="105" t="e">
        <f ca="1">(OFFSET(DUT!$F$17,C168,0)-$BF$27)</f>
        <v>#N/A</v>
      </c>
      <c r="G168" s="37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39"/>
      <c r="BE168" s="39"/>
      <c r="BF168" s="39"/>
      <c r="BG168" s="39"/>
      <c r="BH168" s="36"/>
    </row>
    <row r="169" spans="1:60">
      <c r="A169" s="83" t="e">
        <f t="shared" ca="1" si="33"/>
        <v>#N/A</v>
      </c>
      <c r="B169" s="35" t="e">
        <f t="shared" ca="1" si="31"/>
        <v>#N/A</v>
      </c>
      <c r="C169" s="51" t="e">
        <f ca="1">MATCH(D169,OFFSET(DUT!$C$17,(C168*(A169=A168))+1,0,$BE$23,1),0)+C168*(A169=A168)</f>
        <v>#N/A</v>
      </c>
      <c r="D169" s="322" t="e">
        <f t="shared" ca="1" si="32"/>
        <v>#N/A</v>
      </c>
      <c r="E169" s="37" t="e">
        <f ca="1">(OFFSET(DUT!$E$17,C169,0)-$BE$27)</f>
        <v>#N/A</v>
      </c>
      <c r="F169" s="105" t="e">
        <f ca="1">(OFFSET(DUT!$F$17,C169,0)-$BF$27)</f>
        <v>#N/A</v>
      </c>
      <c r="G169" s="37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39"/>
      <c r="BE169" s="39"/>
      <c r="BF169" s="39"/>
      <c r="BG169" s="39"/>
      <c r="BH169" s="36"/>
    </row>
    <row r="170" spans="1:60">
      <c r="A170" s="83" t="e">
        <f t="shared" ca="1" si="33"/>
        <v>#N/A</v>
      </c>
      <c r="B170" s="35" t="e">
        <f t="shared" ca="1" si="31"/>
        <v>#N/A</v>
      </c>
      <c r="C170" s="51" t="e">
        <f ca="1">MATCH(D170,OFFSET(DUT!$C$17,(C169*(A170=A169))+1,0,$BE$23,1),0)+C169*(A170=A169)</f>
        <v>#N/A</v>
      </c>
      <c r="D170" s="322" t="e">
        <f t="shared" ca="1" si="32"/>
        <v>#N/A</v>
      </c>
      <c r="E170" s="37" t="e">
        <f ca="1">(OFFSET(DUT!$E$17,C170,0)-$BE$27)</f>
        <v>#N/A</v>
      </c>
      <c r="F170" s="105" t="e">
        <f ca="1">(OFFSET(DUT!$F$17,C170,0)-$BF$27)</f>
        <v>#N/A</v>
      </c>
      <c r="G170" s="37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39"/>
      <c r="BE170" s="39"/>
      <c r="BF170" s="39"/>
      <c r="BG170" s="39"/>
      <c r="BH170" s="36"/>
    </row>
    <row r="171" spans="1:60">
      <c r="A171" s="83" t="e">
        <f t="shared" ca="1" si="33"/>
        <v>#N/A</v>
      </c>
      <c r="B171" s="35" t="e">
        <f t="shared" ca="1" si="31"/>
        <v>#N/A</v>
      </c>
      <c r="C171" s="51" t="e">
        <f ca="1">MATCH(D171,OFFSET(DUT!$C$17,(C170*(A171=A170))+1,0,$BE$23,1),0)+C170*(A171=A170)</f>
        <v>#N/A</v>
      </c>
      <c r="D171" s="322" t="e">
        <f t="shared" ca="1" si="32"/>
        <v>#N/A</v>
      </c>
      <c r="E171" s="37" t="e">
        <f ca="1">(OFFSET(DUT!$E$17,C171,0)-$BE$27)</f>
        <v>#N/A</v>
      </c>
      <c r="F171" s="105" t="e">
        <f ca="1">(OFFSET(DUT!$F$17,C171,0)-$BF$27)</f>
        <v>#N/A</v>
      </c>
      <c r="G171" s="37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39"/>
      <c r="BE171" s="39"/>
      <c r="BF171" s="39"/>
      <c r="BG171" s="39"/>
      <c r="BH171" s="36"/>
    </row>
    <row r="172" spans="1:60">
      <c r="A172" s="83" t="e">
        <f t="shared" ca="1" si="33"/>
        <v>#N/A</v>
      </c>
      <c r="B172" s="35" t="e">
        <f t="shared" ca="1" si="31"/>
        <v>#N/A</v>
      </c>
      <c r="C172" s="51" t="e">
        <f ca="1">MATCH(D172,OFFSET(DUT!$C$17,(C171*(A172=A171))+1,0,$BE$23,1),0)+C171*(A172=A171)</f>
        <v>#N/A</v>
      </c>
      <c r="D172" s="322" t="e">
        <f t="shared" ca="1" si="32"/>
        <v>#N/A</v>
      </c>
      <c r="E172" s="37" t="e">
        <f ca="1">(OFFSET(DUT!$E$17,C172,0)-$BE$27)</f>
        <v>#N/A</v>
      </c>
      <c r="F172" s="105" t="e">
        <f ca="1">(OFFSET(DUT!$F$17,C172,0)-$BF$27)</f>
        <v>#N/A</v>
      </c>
      <c r="G172" s="37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39"/>
      <c r="BE172" s="39"/>
      <c r="BF172" s="39"/>
      <c r="BG172" s="39"/>
      <c r="BH172" s="36"/>
    </row>
    <row r="173" spans="1:60">
      <c r="A173" s="83" t="e">
        <f t="shared" ca="1" si="33"/>
        <v>#N/A</v>
      </c>
      <c r="B173" s="35" t="e">
        <f t="shared" ca="1" si="31"/>
        <v>#N/A</v>
      </c>
      <c r="C173" s="51" t="e">
        <f ca="1">MATCH(D173,OFFSET(DUT!$C$17,(C172*(A173=A172))+1,0,$BE$23,1),0)+C172*(A173=A172)</f>
        <v>#N/A</v>
      </c>
      <c r="D173" s="322" t="e">
        <f t="shared" ca="1" si="32"/>
        <v>#N/A</v>
      </c>
      <c r="E173" s="37" t="e">
        <f ca="1">(OFFSET(DUT!$E$17,C173,0)-$BE$27)</f>
        <v>#N/A</v>
      </c>
      <c r="F173" s="105" t="e">
        <f ca="1">(OFFSET(DUT!$F$17,C173,0)-$BF$27)</f>
        <v>#N/A</v>
      </c>
      <c r="G173" s="37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39"/>
      <c r="BE173" s="39"/>
      <c r="BF173" s="39"/>
      <c r="BG173" s="39"/>
      <c r="BH173" s="36"/>
    </row>
    <row r="174" spans="1:60">
      <c r="A174" s="83" t="e">
        <f t="shared" ca="1" si="33"/>
        <v>#N/A</v>
      </c>
      <c r="B174" s="35" t="e">
        <f t="shared" ca="1" si="31"/>
        <v>#N/A</v>
      </c>
      <c r="C174" s="51" t="e">
        <f ca="1">MATCH(D174,OFFSET(DUT!$C$17,(C173*(A174=A173))+1,0,$BE$23,1),0)+C173*(A174=A173)</f>
        <v>#N/A</v>
      </c>
      <c r="D174" s="322" t="e">
        <f t="shared" ca="1" si="32"/>
        <v>#N/A</v>
      </c>
      <c r="E174" s="37" t="e">
        <f ca="1">(OFFSET(DUT!$E$17,C174,0)-$BE$27)</f>
        <v>#N/A</v>
      </c>
      <c r="F174" s="105" t="e">
        <f ca="1">(OFFSET(DUT!$F$17,C174,0)-$BF$27)</f>
        <v>#N/A</v>
      </c>
      <c r="G174" s="37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39"/>
      <c r="BE174" s="39"/>
      <c r="BF174" s="39"/>
      <c r="BG174" s="39"/>
      <c r="BH174" s="36"/>
    </row>
    <row r="175" spans="1:60">
      <c r="A175" s="83" t="e">
        <f t="shared" ca="1" si="33"/>
        <v>#N/A</v>
      </c>
      <c r="B175" s="35" t="e">
        <f t="shared" ca="1" si="31"/>
        <v>#N/A</v>
      </c>
      <c r="C175" s="51" t="e">
        <f ca="1">MATCH(D175,OFFSET(DUT!$C$17,(C174*(A175=A174))+1,0,$BE$23,1),0)+C174*(A175=A174)</f>
        <v>#N/A</v>
      </c>
      <c r="D175" s="322" t="e">
        <f t="shared" ca="1" si="32"/>
        <v>#N/A</v>
      </c>
      <c r="E175" s="37" t="e">
        <f ca="1">(OFFSET(DUT!$E$17,C175,0)-$BE$27)</f>
        <v>#N/A</v>
      </c>
      <c r="F175" s="105" t="e">
        <f ca="1">(OFFSET(DUT!$F$17,C175,0)-$BF$27)</f>
        <v>#N/A</v>
      </c>
      <c r="G175" s="37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39"/>
      <c r="BE175" s="39"/>
      <c r="BF175" s="39"/>
      <c r="BG175" s="39"/>
      <c r="BH175" s="36"/>
    </row>
    <row r="176" spans="1:60">
      <c r="A176" s="83" t="e">
        <f t="shared" ca="1" si="33"/>
        <v>#N/A</v>
      </c>
      <c r="B176" s="35" t="e">
        <f t="shared" ca="1" si="31"/>
        <v>#N/A</v>
      </c>
      <c r="C176" s="51" t="e">
        <f ca="1">MATCH(D176,OFFSET(DUT!$C$17,(C175*(A176=A175))+1,0,$BE$23,1),0)+C175*(A176=A175)</f>
        <v>#N/A</v>
      </c>
      <c r="D176" s="322" t="e">
        <f t="shared" ca="1" si="32"/>
        <v>#N/A</v>
      </c>
      <c r="E176" s="37" t="e">
        <f ca="1">(OFFSET(DUT!$E$17,C176,0)-$BE$27)</f>
        <v>#N/A</v>
      </c>
      <c r="F176" s="105" t="e">
        <f ca="1">(OFFSET(DUT!$F$17,C176,0)-$BF$27)</f>
        <v>#N/A</v>
      </c>
      <c r="G176" s="37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39"/>
      <c r="BE176" s="39"/>
      <c r="BF176" s="39"/>
      <c r="BG176" s="39"/>
      <c r="BH176" s="36"/>
    </row>
    <row r="177" spans="1:60">
      <c r="A177" s="83" t="e">
        <f t="shared" ca="1" si="33"/>
        <v>#N/A</v>
      </c>
      <c r="B177" s="35" t="e">
        <f t="shared" ca="1" si="31"/>
        <v>#N/A</v>
      </c>
      <c r="C177" s="51" t="e">
        <f ca="1">MATCH(D177,OFFSET(DUT!$C$17,(C176*(A177=A176))+1,0,$BE$23,1),0)+C176*(A177=A176)</f>
        <v>#N/A</v>
      </c>
      <c r="D177" s="322" t="e">
        <f t="shared" ca="1" si="32"/>
        <v>#N/A</v>
      </c>
      <c r="E177" s="37" t="e">
        <f ca="1">(OFFSET(DUT!$E$17,C177,0)-$BE$27)</f>
        <v>#N/A</v>
      </c>
      <c r="F177" s="105" t="e">
        <f ca="1">(OFFSET(DUT!$F$17,C177,0)-$BF$27)</f>
        <v>#N/A</v>
      </c>
      <c r="G177" s="37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39"/>
      <c r="BE177" s="39"/>
      <c r="BF177" s="39"/>
      <c r="BG177" s="39"/>
      <c r="BH177" s="36"/>
    </row>
    <row r="178" spans="1:60">
      <c r="A178" s="83" t="e">
        <f t="shared" ca="1" si="33"/>
        <v>#N/A</v>
      </c>
      <c r="B178" s="35" t="e">
        <f t="shared" ca="1" si="31"/>
        <v>#N/A</v>
      </c>
      <c r="C178" s="51" t="e">
        <f ca="1">MATCH(D178,OFFSET(DUT!$C$17,(C177*(A178=A177))+1,0,$BE$23,1),0)+C177*(A178=A177)</f>
        <v>#N/A</v>
      </c>
      <c r="D178" s="322" t="e">
        <f t="shared" ca="1" si="32"/>
        <v>#N/A</v>
      </c>
      <c r="E178" s="37" t="e">
        <f ca="1">(OFFSET(DUT!$E$17,C178,0)-$BE$27)</f>
        <v>#N/A</v>
      </c>
      <c r="F178" s="105" t="e">
        <f ca="1">(OFFSET(DUT!$F$17,C178,0)-$BF$27)</f>
        <v>#N/A</v>
      </c>
      <c r="G178" s="37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39"/>
      <c r="BE178" s="39"/>
      <c r="BF178" s="39"/>
      <c r="BG178" s="39"/>
      <c r="BH178" s="36"/>
    </row>
    <row r="179" spans="1:60">
      <c r="A179" s="83" t="e">
        <f t="shared" ca="1" si="33"/>
        <v>#N/A</v>
      </c>
      <c r="B179" s="35" t="e">
        <f t="shared" ca="1" si="31"/>
        <v>#N/A</v>
      </c>
      <c r="C179" s="51" t="e">
        <f ca="1">MATCH(D179,OFFSET(DUT!$C$17,(C178*(A179=A178))+1,0,$BE$23,1),0)+C178*(A179=A178)</f>
        <v>#N/A</v>
      </c>
      <c r="D179" s="322" t="e">
        <f t="shared" ca="1" si="32"/>
        <v>#N/A</v>
      </c>
      <c r="E179" s="37" t="e">
        <f ca="1">(OFFSET(DUT!$E$17,C179,0)-$BE$27)</f>
        <v>#N/A</v>
      </c>
      <c r="F179" s="105" t="e">
        <f ca="1">(OFFSET(DUT!$F$17,C179,0)-$BF$27)</f>
        <v>#N/A</v>
      </c>
      <c r="G179" s="37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39"/>
      <c r="BE179" s="39"/>
      <c r="BF179" s="39"/>
      <c r="BG179" s="39"/>
      <c r="BH179" s="36"/>
    </row>
    <row r="180" spans="1:60">
      <c r="A180" s="83" t="e">
        <f t="shared" ca="1" si="33"/>
        <v>#N/A</v>
      </c>
      <c r="B180" s="35" t="e">
        <f t="shared" ca="1" si="31"/>
        <v>#N/A</v>
      </c>
      <c r="C180" s="51" t="e">
        <f ca="1">MATCH(D180,OFFSET(DUT!$C$17,(C179*(A180=A179))+1,0,$BE$23,1),0)+C179*(A180=A179)</f>
        <v>#N/A</v>
      </c>
      <c r="D180" s="322" t="e">
        <f t="shared" ca="1" si="32"/>
        <v>#N/A</v>
      </c>
      <c r="E180" s="37" t="e">
        <f ca="1">(OFFSET(DUT!$E$17,C180,0)-$BE$27)</f>
        <v>#N/A</v>
      </c>
      <c r="F180" s="105" t="e">
        <f ca="1">(OFFSET(DUT!$F$17,C180,0)-$BF$27)</f>
        <v>#N/A</v>
      </c>
      <c r="G180" s="37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39"/>
      <c r="BE180" s="39"/>
      <c r="BF180" s="39"/>
      <c r="BG180" s="39"/>
      <c r="BH180" s="36"/>
    </row>
    <row r="181" spans="1:60">
      <c r="A181" s="83" t="e">
        <f t="shared" ca="1" si="33"/>
        <v>#N/A</v>
      </c>
      <c r="B181" s="35" t="e">
        <f t="shared" ca="1" si="31"/>
        <v>#N/A</v>
      </c>
      <c r="C181" s="51" t="e">
        <f ca="1">MATCH(D181,OFFSET(DUT!$C$17,(C180*(A181=A180))+1,0,$BE$23,1),0)+C180*(A181=A180)</f>
        <v>#N/A</v>
      </c>
      <c r="D181" s="322" t="e">
        <f t="shared" ca="1" si="32"/>
        <v>#N/A</v>
      </c>
      <c r="E181" s="37" t="e">
        <f ca="1">(OFFSET(DUT!$E$17,C181,0)-$BE$27)</f>
        <v>#N/A</v>
      </c>
      <c r="F181" s="105" t="e">
        <f ca="1">(OFFSET(DUT!$F$17,C181,0)-$BF$27)</f>
        <v>#N/A</v>
      </c>
      <c r="G181" s="37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39"/>
      <c r="BE181" s="39"/>
      <c r="BF181" s="39"/>
      <c r="BG181" s="39"/>
      <c r="BH181" s="36"/>
    </row>
    <row r="182" spans="1:60">
      <c r="A182" s="83" t="e">
        <f t="shared" ca="1" si="33"/>
        <v>#N/A</v>
      </c>
      <c r="B182" s="35" t="e">
        <f t="shared" ca="1" si="31"/>
        <v>#N/A</v>
      </c>
      <c r="C182" s="51" t="e">
        <f ca="1">MATCH(D182,OFFSET(DUT!$C$17,(C181*(A182=A181))+1,0,$BE$23,1),0)+C181*(A182=A181)</f>
        <v>#N/A</v>
      </c>
      <c r="D182" s="322" t="e">
        <f t="shared" ca="1" si="32"/>
        <v>#N/A</v>
      </c>
      <c r="E182" s="37" t="e">
        <f ca="1">(OFFSET(DUT!$E$17,C182,0)-$BE$27)</f>
        <v>#N/A</v>
      </c>
      <c r="F182" s="105" t="e">
        <f ca="1">(OFFSET(DUT!$F$17,C182,0)-$BF$27)</f>
        <v>#N/A</v>
      </c>
      <c r="G182" s="37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39"/>
      <c r="BE182" s="39"/>
      <c r="BF182" s="39"/>
      <c r="BG182" s="39"/>
      <c r="BH182" s="36"/>
    </row>
    <row r="183" spans="1:60">
      <c r="A183" s="83" t="e">
        <f t="shared" ca="1" si="33"/>
        <v>#N/A</v>
      </c>
      <c r="B183" s="35" t="e">
        <f t="shared" ca="1" si="31"/>
        <v>#N/A</v>
      </c>
      <c r="C183" s="51" t="e">
        <f ca="1">MATCH(D183,OFFSET(DUT!$C$17,(C182*(A183=A182))+1,0,$BE$23,1),0)+C182*(A183=A182)</f>
        <v>#N/A</v>
      </c>
      <c r="D183" s="322" t="e">
        <f t="shared" ca="1" si="32"/>
        <v>#N/A</v>
      </c>
      <c r="E183" s="37" t="e">
        <f ca="1">(OFFSET(DUT!$E$17,C183,0)-$BE$27)</f>
        <v>#N/A</v>
      </c>
      <c r="F183" s="105" t="e">
        <f ca="1">(OFFSET(DUT!$F$17,C183,0)-$BF$27)</f>
        <v>#N/A</v>
      </c>
      <c r="G183" s="37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39"/>
      <c r="BE183" s="39"/>
      <c r="BF183" s="39"/>
      <c r="BG183" s="39"/>
      <c r="BH183" s="36"/>
    </row>
    <row r="184" spans="1:60">
      <c r="A184" s="83" t="e">
        <f t="shared" ca="1" si="33"/>
        <v>#N/A</v>
      </c>
      <c r="B184" s="35" t="e">
        <f t="shared" ca="1" si="31"/>
        <v>#N/A</v>
      </c>
      <c r="C184" s="51" t="e">
        <f ca="1">MATCH(D184,OFFSET(DUT!$C$17,(C183*(A184=A183))+1,0,$BE$23,1),0)+C183*(A184=A183)</f>
        <v>#N/A</v>
      </c>
      <c r="D184" s="322" t="e">
        <f t="shared" ca="1" si="32"/>
        <v>#N/A</v>
      </c>
      <c r="E184" s="37" t="e">
        <f ca="1">(OFFSET(DUT!$E$17,C184,0)-$BE$27)</f>
        <v>#N/A</v>
      </c>
      <c r="F184" s="105" t="e">
        <f ca="1">(OFFSET(DUT!$F$17,C184,0)-$BF$27)</f>
        <v>#N/A</v>
      </c>
      <c r="G184" s="37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39"/>
      <c r="BE184" s="39"/>
      <c r="BF184" s="39"/>
      <c r="BG184" s="39"/>
      <c r="BH184" s="36"/>
    </row>
    <row r="185" spans="1:60">
      <c r="A185" s="83" t="e">
        <f t="shared" ca="1" si="33"/>
        <v>#N/A</v>
      </c>
      <c r="B185" s="35" t="e">
        <f t="shared" ca="1" si="31"/>
        <v>#N/A</v>
      </c>
      <c r="C185" s="51" t="e">
        <f ca="1">MATCH(D185,OFFSET(DUT!$C$17,(C184*(A185=A184))+1,0,$BE$23,1),0)+C184*(A185=A184)</f>
        <v>#N/A</v>
      </c>
      <c r="D185" s="322" t="e">
        <f t="shared" ca="1" si="32"/>
        <v>#N/A</v>
      </c>
      <c r="E185" s="37" t="e">
        <f ca="1">(OFFSET(DUT!$E$17,C185,0)-$BE$27)</f>
        <v>#N/A</v>
      </c>
      <c r="F185" s="105" t="e">
        <f ca="1">(OFFSET(DUT!$F$17,C185,0)-$BF$27)</f>
        <v>#N/A</v>
      </c>
      <c r="G185" s="37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39"/>
      <c r="BE185" s="39"/>
      <c r="BF185" s="39"/>
      <c r="BG185" s="39"/>
      <c r="BH185" s="36"/>
    </row>
    <row r="186" spans="1:60">
      <c r="A186" s="83" t="e">
        <f t="shared" ca="1" si="33"/>
        <v>#N/A</v>
      </c>
      <c r="B186" s="35" t="e">
        <f t="shared" ca="1" si="31"/>
        <v>#N/A</v>
      </c>
      <c r="C186" s="51" t="e">
        <f ca="1">MATCH(D186,OFFSET(DUT!$C$17,(C185*(A186=A185))+1,0,$BE$23,1),0)+C185*(A186=A185)</f>
        <v>#N/A</v>
      </c>
      <c r="D186" s="322" t="e">
        <f t="shared" ca="1" si="32"/>
        <v>#N/A</v>
      </c>
      <c r="E186" s="37" t="e">
        <f ca="1">(OFFSET(DUT!$E$17,C186,0)-$BE$27)</f>
        <v>#N/A</v>
      </c>
      <c r="F186" s="105" t="e">
        <f ca="1">(OFFSET(DUT!$F$17,C186,0)-$BF$27)</f>
        <v>#N/A</v>
      </c>
      <c r="G186" s="37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39"/>
      <c r="BE186" s="39"/>
      <c r="BF186" s="39"/>
      <c r="BG186" s="39"/>
      <c r="BH186" s="36"/>
    </row>
    <row r="187" spans="1:60">
      <c r="A187" s="83" t="e">
        <f t="shared" ca="1" si="33"/>
        <v>#N/A</v>
      </c>
      <c r="B187" s="35" t="e">
        <f t="shared" ca="1" si="31"/>
        <v>#N/A</v>
      </c>
      <c r="C187" s="51" t="e">
        <f ca="1">MATCH(D187,OFFSET(DUT!$C$17,(C186*(A187=A186))+1,0,$BE$23,1),0)+C186*(A187=A186)</f>
        <v>#N/A</v>
      </c>
      <c r="D187" s="322" t="e">
        <f t="shared" ca="1" si="32"/>
        <v>#N/A</v>
      </c>
      <c r="E187" s="37" t="e">
        <f ca="1">(OFFSET(DUT!$E$17,C187,0)-$BE$27)</f>
        <v>#N/A</v>
      </c>
      <c r="F187" s="105" t="e">
        <f ca="1">(OFFSET(DUT!$F$17,C187,0)-$BF$27)</f>
        <v>#N/A</v>
      </c>
      <c r="G187" s="37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39"/>
      <c r="BE187" s="39"/>
      <c r="BF187" s="39"/>
      <c r="BG187" s="39"/>
      <c r="BH187" s="36"/>
    </row>
    <row r="188" spans="1:60">
      <c r="A188" s="83" t="e">
        <f t="shared" ca="1" si="33"/>
        <v>#N/A</v>
      </c>
      <c r="B188" s="35" t="e">
        <f t="shared" ca="1" si="31"/>
        <v>#N/A</v>
      </c>
      <c r="C188" s="51" t="e">
        <f ca="1">MATCH(D188,OFFSET(DUT!$C$17,(C187*(A188=A187))+1,0,$BE$23,1),0)+C187*(A188=A187)</f>
        <v>#N/A</v>
      </c>
      <c r="D188" s="322" t="e">
        <f t="shared" ca="1" si="32"/>
        <v>#N/A</v>
      </c>
      <c r="E188" s="37" t="e">
        <f ca="1">(OFFSET(DUT!$E$17,C188,0)-$BE$27)</f>
        <v>#N/A</v>
      </c>
      <c r="F188" s="105" t="e">
        <f ca="1">(OFFSET(DUT!$F$17,C188,0)-$BF$27)</f>
        <v>#N/A</v>
      </c>
      <c r="G188" s="37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39"/>
      <c r="BE188" s="39"/>
      <c r="BF188" s="39"/>
      <c r="BG188" s="39"/>
      <c r="BH188" s="36"/>
    </row>
    <row r="189" spans="1:60">
      <c r="A189" s="83" t="e">
        <f t="shared" ca="1" si="33"/>
        <v>#N/A</v>
      </c>
      <c r="B189" s="35" t="e">
        <f t="shared" ca="1" si="31"/>
        <v>#N/A</v>
      </c>
      <c r="C189" s="51" t="e">
        <f ca="1">MATCH(D189,OFFSET(DUT!$C$17,(C188*(A189=A188))+1,0,$BE$23,1),0)+C188*(A189=A188)</f>
        <v>#N/A</v>
      </c>
      <c r="D189" s="322" t="e">
        <f t="shared" ca="1" si="32"/>
        <v>#N/A</v>
      </c>
      <c r="E189" s="37" t="e">
        <f ca="1">(OFFSET(DUT!$E$17,C189,0)-$BE$27)</f>
        <v>#N/A</v>
      </c>
      <c r="F189" s="105" t="e">
        <f ca="1">(OFFSET(DUT!$F$17,C189,0)-$BF$27)</f>
        <v>#N/A</v>
      </c>
      <c r="G189" s="37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39"/>
      <c r="BE189" s="39"/>
      <c r="BF189" s="39"/>
      <c r="BG189" s="39"/>
      <c r="BH189" s="36"/>
    </row>
    <row r="190" spans="1:60">
      <c r="A190" s="83" t="e">
        <f t="shared" ca="1" si="33"/>
        <v>#N/A</v>
      </c>
      <c r="B190" s="35" t="e">
        <f t="shared" ca="1" si="31"/>
        <v>#N/A</v>
      </c>
      <c r="C190" s="51" t="e">
        <f ca="1">MATCH(D190,OFFSET(DUT!$C$17,(C189*(A190=A189))+1,0,$BE$23,1),0)+C189*(A190=A189)</f>
        <v>#N/A</v>
      </c>
      <c r="D190" s="322" t="e">
        <f t="shared" ca="1" si="32"/>
        <v>#N/A</v>
      </c>
      <c r="E190" s="37" t="e">
        <f ca="1">(OFFSET(DUT!$E$17,C190,0)-$BE$27)</f>
        <v>#N/A</v>
      </c>
      <c r="F190" s="105" t="e">
        <f ca="1">(OFFSET(DUT!$F$17,C190,0)-$BF$27)</f>
        <v>#N/A</v>
      </c>
      <c r="G190" s="37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52"/>
      <c r="AW190" s="52"/>
      <c r="AX190" s="52"/>
      <c r="AY190" s="52"/>
      <c r="AZ190" s="52"/>
      <c r="BA190" s="52"/>
      <c r="BB190" s="52"/>
      <c r="BC190" s="52"/>
      <c r="BD190" s="39"/>
      <c r="BE190" s="39"/>
      <c r="BF190" s="39"/>
      <c r="BG190" s="39"/>
      <c r="BH190" s="36"/>
    </row>
    <row r="191" spans="1:60">
      <c r="A191" s="83" t="e">
        <f t="shared" ca="1" si="33"/>
        <v>#N/A</v>
      </c>
      <c r="B191" s="35" t="e">
        <f t="shared" ca="1" si="31"/>
        <v>#N/A</v>
      </c>
      <c r="C191" s="51" t="e">
        <f ca="1">MATCH(D191,OFFSET(DUT!$C$17,(C190*(A191=A190))+1,0,$BE$23,1),0)+C190*(A191=A190)</f>
        <v>#N/A</v>
      </c>
      <c r="D191" s="322" t="e">
        <f t="shared" ca="1" si="32"/>
        <v>#N/A</v>
      </c>
      <c r="E191" s="37" t="e">
        <f ca="1">(OFFSET(DUT!$E$17,C191,0)-$BE$27)</f>
        <v>#N/A</v>
      </c>
      <c r="F191" s="105" t="e">
        <f ca="1">(OFFSET(DUT!$F$17,C191,0)-$BF$27)</f>
        <v>#N/A</v>
      </c>
      <c r="G191" s="37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39"/>
      <c r="BE191" s="39"/>
      <c r="BF191" s="39"/>
      <c r="BG191" s="39"/>
      <c r="BH191" s="36"/>
    </row>
    <row r="192" spans="1:60">
      <c r="A192" s="83" t="e">
        <f t="shared" ca="1" si="33"/>
        <v>#N/A</v>
      </c>
      <c r="B192" s="35" t="e">
        <f t="shared" ca="1" si="31"/>
        <v>#N/A</v>
      </c>
      <c r="C192" s="51" t="e">
        <f ca="1">MATCH(D192,OFFSET(DUT!$C$17,(C191*(A192=A191))+1,0,$BE$23,1),0)+C191*(A192=A191)</f>
        <v>#N/A</v>
      </c>
      <c r="D192" s="322" t="e">
        <f t="shared" ca="1" si="32"/>
        <v>#N/A</v>
      </c>
      <c r="E192" s="37" t="e">
        <f ca="1">(OFFSET(DUT!$E$17,C192,0)-$BE$27)</f>
        <v>#N/A</v>
      </c>
      <c r="F192" s="105" t="e">
        <f ca="1">(OFFSET(DUT!$F$17,C192,0)-$BF$27)</f>
        <v>#N/A</v>
      </c>
      <c r="G192" s="37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39"/>
      <c r="BE192" s="39"/>
      <c r="BF192" s="39"/>
      <c r="BG192" s="39"/>
      <c r="BH192" s="36"/>
    </row>
    <row r="193" spans="1:60">
      <c r="A193" s="83" t="e">
        <f t="shared" ca="1" si="33"/>
        <v>#N/A</v>
      </c>
      <c r="B193" s="35" t="e">
        <f t="shared" ca="1" si="31"/>
        <v>#N/A</v>
      </c>
      <c r="C193" s="51" t="e">
        <f ca="1">MATCH(D193,OFFSET(DUT!$C$17,(C192*(A193=A192))+1,0,$BE$23,1),0)+C192*(A193=A192)</f>
        <v>#N/A</v>
      </c>
      <c r="D193" s="322" t="e">
        <f t="shared" ca="1" si="32"/>
        <v>#N/A</v>
      </c>
      <c r="E193" s="37" t="e">
        <f ca="1">(OFFSET(DUT!$E$17,C193,0)-$BE$27)</f>
        <v>#N/A</v>
      </c>
      <c r="F193" s="105" t="e">
        <f ca="1">(OFFSET(DUT!$F$17,C193,0)-$BF$27)</f>
        <v>#N/A</v>
      </c>
      <c r="G193" s="37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39"/>
      <c r="BE193" s="39"/>
      <c r="BF193" s="39"/>
      <c r="BG193" s="39"/>
      <c r="BH193" s="36"/>
    </row>
    <row r="194" spans="1:60">
      <c r="A194" s="83" t="e">
        <f t="shared" ca="1" si="33"/>
        <v>#N/A</v>
      </c>
      <c r="B194" s="35" t="e">
        <f t="shared" ca="1" si="31"/>
        <v>#N/A</v>
      </c>
      <c r="C194" s="51" t="e">
        <f ca="1">MATCH(D194,OFFSET(DUT!$C$17,(C193*(A194=A193))+1,0,$BE$23,1),0)+C193*(A194=A193)</f>
        <v>#N/A</v>
      </c>
      <c r="D194" s="322" t="e">
        <f t="shared" ca="1" si="32"/>
        <v>#N/A</v>
      </c>
      <c r="E194" s="37" t="e">
        <f ca="1">(OFFSET(DUT!$E$17,C194,0)-$BE$27)</f>
        <v>#N/A</v>
      </c>
      <c r="F194" s="105" t="e">
        <f ca="1">(OFFSET(DUT!$F$17,C194,0)-$BF$27)</f>
        <v>#N/A</v>
      </c>
      <c r="G194" s="37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39"/>
      <c r="BE194" s="39"/>
      <c r="BF194" s="39"/>
      <c r="BG194" s="39"/>
      <c r="BH194" s="36"/>
    </row>
    <row r="195" spans="1:60">
      <c r="A195" s="83" t="e">
        <f t="shared" ca="1" si="33"/>
        <v>#N/A</v>
      </c>
      <c r="B195" s="35" t="e">
        <f t="shared" ca="1" si="31"/>
        <v>#N/A</v>
      </c>
      <c r="C195" s="51" t="e">
        <f ca="1">MATCH(D195,OFFSET(DUT!$C$17,(C194*(A195=A194))+1,0,$BE$23,1),0)+C194*(A195=A194)</f>
        <v>#N/A</v>
      </c>
      <c r="D195" s="322" t="e">
        <f t="shared" ca="1" si="32"/>
        <v>#N/A</v>
      </c>
      <c r="E195" s="37" t="e">
        <f ca="1">(OFFSET(DUT!$E$17,C195,0)-$BE$27)</f>
        <v>#N/A</v>
      </c>
      <c r="F195" s="105" t="e">
        <f ca="1">(OFFSET(DUT!$F$17,C195,0)-$BF$27)</f>
        <v>#N/A</v>
      </c>
      <c r="G195" s="37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39"/>
      <c r="BE195" s="39"/>
      <c r="BF195" s="39"/>
      <c r="BG195" s="39"/>
      <c r="BH195" s="36"/>
    </row>
    <row r="196" spans="1:60">
      <c r="A196" s="83" t="e">
        <f t="shared" ref="A196:A203" ca="1" si="34">A195+(B195=OFFSET($BF$3,A195,0))</f>
        <v>#N/A</v>
      </c>
      <c r="B196" s="35" t="e">
        <f t="shared" ref="B196:B203" ca="1" si="35">IF(A196=A195,B195+1,1)</f>
        <v>#N/A</v>
      </c>
      <c r="C196" s="51" t="e">
        <f ca="1">MATCH(D196,OFFSET(DUT!$C$17,(C195*(A196=A195))+1,0,$BE$23,1),0)+C195*(A196=A195)</f>
        <v>#N/A</v>
      </c>
      <c r="D196" s="322" t="e">
        <f t="shared" ca="1" si="32"/>
        <v>#N/A</v>
      </c>
      <c r="E196" s="37" t="e">
        <f ca="1">(OFFSET(DUT!$E$17,C196,0)-$BE$27)</f>
        <v>#N/A</v>
      </c>
      <c r="F196" s="105" t="e">
        <f ca="1">(OFFSET(DUT!$F$17,C196,0)-$BF$27)</f>
        <v>#N/A</v>
      </c>
      <c r="G196" s="37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39"/>
      <c r="BE196" s="39"/>
      <c r="BF196" s="39"/>
      <c r="BG196" s="39"/>
      <c r="BH196" s="36"/>
    </row>
    <row r="197" spans="1:60">
      <c r="A197" s="83" t="e">
        <f t="shared" ca="1" si="34"/>
        <v>#N/A</v>
      </c>
      <c r="B197" s="35" t="e">
        <f t="shared" ca="1" si="35"/>
        <v>#N/A</v>
      </c>
      <c r="C197" s="51" t="e">
        <f ca="1">MATCH(D197,OFFSET(DUT!$C$17,(C196*(A197=A196))+1,0,$BE$23,1),0)+C196*(A197=A196)</f>
        <v>#N/A</v>
      </c>
      <c r="D197" s="322" t="e">
        <f t="shared" ref="D197:D203" ca="1" si="36">OFFSET($BE$3,A197,0)</f>
        <v>#N/A</v>
      </c>
      <c r="E197" s="37" t="e">
        <f ca="1">(OFFSET(DUT!$E$17,C197,0)-$BE$27)</f>
        <v>#N/A</v>
      </c>
      <c r="F197" s="105" t="e">
        <f ca="1">(OFFSET(DUT!$F$17,C197,0)-$BF$27)</f>
        <v>#N/A</v>
      </c>
      <c r="G197" s="37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39"/>
      <c r="BE197" s="39"/>
      <c r="BF197" s="39"/>
      <c r="BG197" s="39"/>
      <c r="BH197" s="36"/>
    </row>
    <row r="198" spans="1:60">
      <c r="A198" s="83" t="e">
        <f t="shared" ca="1" si="34"/>
        <v>#N/A</v>
      </c>
      <c r="B198" s="35" t="e">
        <f t="shared" ca="1" si="35"/>
        <v>#N/A</v>
      </c>
      <c r="C198" s="51" t="e">
        <f ca="1">MATCH(D198,OFFSET(DUT!$C$17,(C197*(A198=A197))+1,0,$BE$23,1),0)+C197*(A198=A197)</f>
        <v>#N/A</v>
      </c>
      <c r="D198" s="322" t="e">
        <f t="shared" ca="1" si="36"/>
        <v>#N/A</v>
      </c>
      <c r="E198" s="37" t="e">
        <f ca="1">(OFFSET(DUT!$E$17,C198,0)-$BE$27)</f>
        <v>#N/A</v>
      </c>
      <c r="F198" s="105" t="e">
        <f ca="1">(OFFSET(DUT!$F$17,C198,0)-$BF$27)</f>
        <v>#N/A</v>
      </c>
      <c r="G198" s="37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39"/>
      <c r="BE198" s="39"/>
      <c r="BF198" s="39"/>
      <c r="BG198" s="39"/>
      <c r="BH198" s="36"/>
    </row>
    <row r="199" spans="1:60">
      <c r="A199" s="83" t="e">
        <f t="shared" ca="1" si="34"/>
        <v>#N/A</v>
      </c>
      <c r="B199" s="35" t="e">
        <f t="shared" ca="1" si="35"/>
        <v>#N/A</v>
      </c>
      <c r="C199" s="51" t="e">
        <f ca="1">MATCH(D199,OFFSET(DUT!$C$17,(C198*(A199=A198))+1,0,$BE$23,1),0)+C198*(A199=A198)</f>
        <v>#N/A</v>
      </c>
      <c r="D199" s="322" t="e">
        <f t="shared" ca="1" si="36"/>
        <v>#N/A</v>
      </c>
      <c r="E199" s="37" t="e">
        <f ca="1">(OFFSET(DUT!$E$17,C199,0)-$BE$27)</f>
        <v>#N/A</v>
      </c>
      <c r="F199" s="105" t="e">
        <f ca="1">(OFFSET(DUT!$F$17,C199,0)-$BF$27)</f>
        <v>#N/A</v>
      </c>
      <c r="G199" s="37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39"/>
      <c r="BE199" s="39"/>
      <c r="BF199" s="39"/>
      <c r="BG199" s="39"/>
      <c r="BH199" s="36"/>
    </row>
    <row r="200" spans="1:60">
      <c r="A200" s="83" t="e">
        <f t="shared" ca="1" si="34"/>
        <v>#N/A</v>
      </c>
      <c r="B200" s="35" t="e">
        <f t="shared" ca="1" si="35"/>
        <v>#N/A</v>
      </c>
      <c r="C200" s="51" t="e">
        <f ca="1">MATCH(D200,OFFSET(DUT!$C$17,(C199*(A200=A199))+1,0,$BE$23,1),0)+C199*(A200=A199)</f>
        <v>#N/A</v>
      </c>
      <c r="D200" s="322" t="e">
        <f t="shared" ca="1" si="36"/>
        <v>#N/A</v>
      </c>
      <c r="E200" s="37" t="e">
        <f ca="1">(OFFSET(DUT!$E$17,C200,0)-$BE$27)</f>
        <v>#N/A</v>
      </c>
      <c r="F200" s="105" t="e">
        <f ca="1">(OFFSET(DUT!$F$17,C200,0)-$BF$27)</f>
        <v>#N/A</v>
      </c>
      <c r="G200" s="37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39"/>
      <c r="BE200" s="39"/>
      <c r="BF200" s="39"/>
      <c r="BG200" s="39"/>
      <c r="BH200" s="36"/>
    </row>
    <row r="201" spans="1:60">
      <c r="A201" s="83" t="e">
        <f t="shared" ca="1" si="34"/>
        <v>#N/A</v>
      </c>
      <c r="B201" s="35" t="e">
        <f t="shared" ca="1" si="35"/>
        <v>#N/A</v>
      </c>
      <c r="C201" s="51" t="e">
        <f ca="1">MATCH(D201,OFFSET(DUT!$C$17,(C200*(A201=A200))+1,0,$BE$23,1),0)+C200*(A201=A200)</f>
        <v>#N/A</v>
      </c>
      <c r="D201" s="322" t="e">
        <f t="shared" ca="1" si="36"/>
        <v>#N/A</v>
      </c>
      <c r="E201" s="37" t="e">
        <f ca="1">(OFFSET(DUT!$E$17,C201,0)-$BE$27)</f>
        <v>#N/A</v>
      </c>
      <c r="F201" s="105" t="e">
        <f ca="1">(OFFSET(DUT!$F$17,C201,0)-$BF$27)</f>
        <v>#N/A</v>
      </c>
      <c r="G201" s="37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39"/>
      <c r="BE201" s="39"/>
      <c r="BF201" s="39"/>
      <c r="BG201" s="39"/>
      <c r="BH201" s="36"/>
    </row>
    <row r="202" spans="1:60">
      <c r="A202" s="83" t="e">
        <f t="shared" ca="1" si="34"/>
        <v>#N/A</v>
      </c>
      <c r="B202" s="35" t="e">
        <f t="shared" ca="1" si="35"/>
        <v>#N/A</v>
      </c>
      <c r="C202" s="51" t="e">
        <f ca="1">MATCH(D202,OFFSET(DUT!$C$17,(C201*(A202=A201))+1,0,$BE$23,1),0)+C201*(A202=A201)</f>
        <v>#N/A</v>
      </c>
      <c r="D202" s="322" t="e">
        <f t="shared" ca="1" si="36"/>
        <v>#N/A</v>
      </c>
      <c r="E202" s="37" t="e">
        <f ca="1">(OFFSET(DUT!$E$17,C202,0)-$BE$27)</f>
        <v>#N/A</v>
      </c>
      <c r="F202" s="105" t="e">
        <f ca="1">(OFFSET(DUT!$F$17,C202,0)-$BF$27)</f>
        <v>#N/A</v>
      </c>
      <c r="G202" s="37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39"/>
      <c r="BE202" s="39"/>
      <c r="BF202" s="39"/>
      <c r="BG202" s="39"/>
      <c r="BH202" s="36"/>
    </row>
    <row r="203" spans="1:60">
      <c r="A203" s="84" t="e">
        <f t="shared" ca="1" si="34"/>
        <v>#N/A</v>
      </c>
      <c r="B203" s="101" t="e">
        <f t="shared" ca="1" si="35"/>
        <v>#N/A</v>
      </c>
      <c r="C203" s="326" t="e">
        <f ca="1">MATCH(D203,OFFSET(DUT!$C$17,(C202*(A203=A202))+1,0,$BE$23,1),0)+C202*(A203=A202)</f>
        <v>#N/A</v>
      </c>
      <c r="D203" s="327" t="e">
        <f t="shared" ca="1" si="36"/>
        <v>#N/A</v>
      </c>
      <c r="E203" s="328" t="e">
        <f ca="1">(OFFSET(DUT!$E$17,C203,0)-$BE$27)</f>
        <v>#N/A</v>
      </c>
      <c r="F203" s="329" t="e">
        <f ca="1">(OFFSET(DUT!$F$17,C203,0)-$BF$27)</f>
        <v>#N/A</v>
      </c>
      <c r="G203" s="37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39"/>
      <c r="BE203" s="39"/>
      <c r="BF203" s="39"/>
      <c r="BG203" s="39"/>
      <c r="BH203" s="36"/>
    </row>
    <row r="204" spans="1:60">
      <c r="A204" s="226"/>
      <c r="B204" s="226"/>
      <c r="C204" s="226"/>
      <c r="D204" s="226"/>
      <c r="E204" s="226" t="e">
        <f>NA()</f>
        <v>#N/A</v>
      </c>
      <c r="F204" s="226" t="e">
        <f>NA()</f>
        <v>#N/A</v>
      </c>
    </row>
  </sheetData>
  <sheetProtection selectLockedCells="1"/>
  <sortState xmlns:xlrd2="http://schemas.microsoft.com/office/spreadsheetml/2017/richdata2" ref="BL21:BL24">
    <sortCondition ref="BL21"/>
  </sortState>
  <mergeCells count="6">
    <mergeCell ref="BD1:BG1"/>
    <mergeCell ref="BE25:BF25"/>
    <mergeCell ref="O2:P2"/>
    <mergeCell ref="Y2:Z2"/>
    <mergeCell ref="AI2:AJ2"/>
    <mergeCell ref="AS2:AT2"/>
  </mergeCells>
  <phoneticPr fontId="30" type="noConversion"/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26</vt:i4>
      </vt:variant>
    </vt:vector>
  </HeadingPairs>
  <TitlesOfParts>
    <vt:vector size="32" baseType="lpstr">
      <vt:lpstr>Cover Page</vt:lpstr>
      <vt:lpstr>DUT</vt:lpstr>
      <vt:lpstr>Build</vt:lpstr>
      <vt:lpstr>Revision History</vt:lpstr>
      <vt:lpstr>Probes</vt:lpstr>
      <vt:lpstr>Chart</vt:lpstr>
      <vt:lpstr>CC_E</vt:lpstr>
      <vt:lpstr>CC_N</vt:lpstr>
      <vt:lpstr>CC_S</vt:lpstr>
      <vt:lpstr>CC_W</vt:lpstr>
      <vt:lpstr>DC_Vers</vt:lpstr>
      <vt:lpstr>DD_CC_E</vt:lpstr>
      <vt:lpstr>DD_CC_N</vt:lpstr>
      <vt:lpstr>DD_CC_S</vt:lpstr>
      <vt:lpstr>DD_CC_W</vt:lpstr>
      <vt:lpstr>DD_EP</vt:lpstr>
      <vt:lpstr>DD_NP</vt:lpstr>
      <vt:lpstr>DD_SP</vt:lpstr>
      <vt:lpstr>DD_WP</vt:lpstr>
      <vt:lpstr>DesCap</vt:lpstr>
      <vt:lpstr>I_ACPQ</vt:lpstr>
      <vt:lpstr>I_DCQ</vt:lpstr>
      <vt:lpstr>I_DCWEDGE</vt:lpstr>
      <vt:lpstr>I_DUALOBLIQUE</vt:lpstr>
      <vt:lpstr>I_HFWEDGE</vt:lpstr>
      <vt:lpstr>I_MULTIZ</vt:lpstr>
      <vt:lpstr>I_NA</vt:lpstr>
      <vt:lpstr>I_WPH</vt:lpstr>
      <vt:lpstr>Min_Pad_Siz</vt:lpstr>
      <vt:lpstr>padMetal</vt:lpstr>
      <vt:lpstr>tempMax</vt:lpstr>
      <vt:lpstr>tempMin</vt:lpstr>
    </vt:vector>
  </TitlesOfParts>
  <Company>Cascade Microtech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rphilli</dc:creator>
  <cp:lastModifiedBy>Tamara Wecker</cp:lastModifiedBy>
  <cp:lastPrinted>2022-05-18T19:57:47Z</cp:lastPrinted>
  <dcterms:created xsi:type="dcterms:W3CDTF">2012-04-13T22:58:30Z</dcterms:created>
  <dcterms:modified xsi:type="dcterms:W3CDTF">2022-05-27T21:48:35Z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datFormatVer">
    <vt:lpwstr>0.2</vt:lpwstr>
  </property>
</Properties>
</file>